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gazdik\Documents\0. Investície\Karty investícií podľa RVP 2020\Schválené\Rekonštrukcia energetického systému\Dokumentácia pre VO\01 Projekt časť _Výmena okien\"/>
    </mc:Choice>
  </mc:AlternateContent>
  <xr:revisionPtr revIDLastSave="0" documentId="13_ncr:1_{5C98595B-94C9-45A8-ABDE-7601C682F6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BP - Fasáda výplní - búra..." sheetId="2" r:id="rId2"/>
    <sheet name="NS - Fasáda výplní - nový..." sheetId="3" r:id="rId3"/>
  </sheets>
  <definedNames>
    <definedName name="_xlnm._FilterDatabase" localSheetId="1" hidden="1">'BP - Fasáda výplní - búra...'!$C$122:$K$161</definedName>
    <definedName name="_xlnm._FilterDatabase" localSheetId="2" hidden="1">'NS - Fasáda výplní - nový...'!$C$129:$K$201</definedName>
    <definedName name="_xlnm.Print_Titles" localSheetId="1">'BP - Fasáda výplní - búra...'!$122:$122</definedName>
    <definedName name="_xlnm.Print_Titles" localSheetId="2">'NS - Fasáda výplní - nový...'!$129:$129</definedName>
    <definedName name="_xlnm.Print_Titles" localSheetId="0">'Rekapitulácia stavby'!$92:$92</definedName>
    <definedName name="_xlnm.Print_Area" localSheetId="1">'BP - Fasáda výplní - búra...'!$C$4:$J$76,'BP - Fasáda výplní - búra...'!$C$82:$J$104,'BP - Fasáda výplní - búra...'!$C$110:$K$161</definedName>
    <definedName name="_xlnm.Print_Area" localSheetId="2">'NS - Fasáda výplní - nový...'!$C$4:$J$76,'NS - Fasáda výplní - nový...'!$C$82:$J$111,'NS - Fasáda výplní - nový...'!$C$117:$K$201</definedName>
    <definedName name="_xlnm.Print_Area" localSheetId="0">'Rekapitulácia stavby'!$D$4:$AO$76,'Rekapitulácia stavby'!$C$82:$AQ$97</definedName>
  </definedNames>
  <calcPr calcId="191029"/>
</workbook>
</file>

<file path=xl/calcChain.xml><?xml version="1.0" encoding="utf-8"?>
<calcChain xmlns="http://schemas.openxmlformats.org/spreadsheetml/2006/main">
  <c r="AM90" i="1" l="1"/>
  <c r="L90" i="1"/>
  <c r="J18" i="3" l="1"/>
  <c r="J17" i="3"/>
  <c r="J12" i="3"/>
  <c r="E18" i="3"/>
  <c r="E18" i="2"/>
  <c r="J18" i="2"/>
  <c r="J17" i="2"/>
  <c r="J12" i="2"/>
  <c r="J37" i="3" l="1"/>
  <c r="J36" i="3"/>
  <c r="AY96" i="1"/>
  <c r="J35" i="3"/>
  <c r="AX96" i="1"/>
  <c r="BI201" i="3"/>
  <c r="BH201" i="3"/>
  <c r="BG201" i="3"/>
  <c r="BE201" i="3"/>
  <c r="BK201" i="3"/>
  <c r="J201" i="3" s="1"/>
  <c r="BF201" i="3" s="1"/>
  <c r="BI200" i="3"/>
  <c r="BH200" i="3"/>
  <c r="BG200" i="3"/>
  <c r="BE200" i="3"/>
  <c r="BK200" i="3"/>
  <c r="J200" i="3" s="1"/>
  <c r="BF200" i="3" s="1"/>
  <c r="BI199" i="3"/>
  <c r="BH199" i="3"/>
  <c r="BG199" i="3"/>
  <c r="BE199" i="3"/>
  <c r="BK199" i="3"/>
  <c r="J199" i="3" s="1"/>
  <c r="BF199" i="3" s="1"/>
  <c r="BI198" i="3"/>
  <c r="BH198" i="3"/>
  <c r="BG198" i="3"/>
  <c r="BE198" i="3"/>
  <c r="BK198" i="3"/>
  <c r="J198" i="3" s="1"/>
  <c r="BF198" i="3" s="1"/>
  <c r="BI197" i="3"/>
  <c r="BH197" i="3"/>
  <c r="BG197" i="3"/>
  <c r="BE197" i="3"/>
  <c r="BK197" i="3"/>
  <c r="BK191" i="3" s="1"/>
  <c r="J191" i="3" s="1"/>
  <c r="J110" i="3" s="1"/>
  <c r="BI196" i="3"/>
  <c r="BH196" i="3"/>
  <c r="BG196" i="3"/>
  <c r="BE196" i="3"/>
  <c r="BK196" i="3"/>
  <c r="J196" i="3"/>
  <c r="BF196" i="3" s="1"/>
  <c r="BI195" i="3"/>
  <c r="BH195" i="3"/>
  <c r="BG195" i="3"/>
  <c r="BE195" i="3"/>
  <c r="BK195" i="3"/>
  <c r="J195" i="3" s="1"/>
  <c r="BF195" i="3" s="1"/>
  <c r="BI194" i="3"/>
  <c r="BH194" i="3"/>
  <c r="BG194" i="3"/>
  <c r="BE194" i="3"/>
  <c r="BK194" i="3"/>
  <c r="J194" i="3" s="1"/>
  <c r="BF194" i="3" s="1"/>
  <c r="BI193" i="3"/>
  <c r="BH193" i="3"/>
  <c r="BG193" i="3"/>
  <c r="BE193" i="3"/>
  <c r="BK193" i="3"/>
  <c r="J193" i="3" s="1"/>
  <c r="BF193" i="3" s="1"/>
  <c r="BI192" i="3"/>
  <c r="BH192" i="3"/>
  <c r="BG192" i="3"/>
  <c r="BE192" i="3"/>
  <c r="BK192" i="3"/>
  <c r="J192" i="3"/>
  <c r="BF192" i="3" s="1"/>
  <c r="BI190" i="3"/>
  <c r="BH190" i="3"/>
  <c r="BG190" i="3"/>
  <c r="BE190" i="3"/>
  <c r="T190" i="3"/>
  <c r="R190" i="3"/>
  <c r="P190" i="3"/>
  <c r="P188" i="3" s="1"/>
  <c r="BK190" i="3"/>
  <c r="J190" i="3"/>
  <c r="BF190" i="3" s="1"/>
  <c r="BI189" i="3"/>
  <c r="BH189" i="3"/>
  <c r="BG189" i="3"/>
  <c r="BE189" i="3"/>
  <c r="T189" i="3"/>
  <c r="T188" i="3"/>
  <c r="R189" i="3"/>
  <c r="R188" i="3" s="1"/>
  <c r="P189" i="3"/>
  <c r="BK189" i="3"/>
  <c r="BK188" i="3" s="1"/>
  <c r="J188" i="3" s="1"/>
  <c r="J109" i="3" s="1"/>
  <c r="J189" i="3"/>
  <c r="BF189" i="3" s="1"/>
  <c r="BI187" i="3"/>
  <c r="BH187" i="3"/>
  <c r="BG187" i="3"/>
  <c r="BE187" i="3"/>
  <c r="T187" i="3"/>
  <c r="T186" i="3"/>
  <c r="T185" i="3" s="1"/>
  <c r="R187" i="3"/>
  <c r="R186" i="3" s="1"/>
  <c r="R185" i="3" s="1"/>
  <c r="P187" i="3"/>
  <c r="P186" i="3" s="1"/>
  <c r="P185" i="3" s="1"/>
  <c r="BK187" i="3"/>
  <c r="BK186" i="3" s="1"/>
  <c r="J187" i="3"/>
  <c r="BF187" i="3" s="1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P180" i="3" s="1"/>
  <c r="BK182" i="3"/>
  <c r="J182" i="3"/>
  <c r="BF182" i="3" s="1"/>
  <c r="BI181" i="3"/>
  <c r="BH181" i="3"/>
  <c r="BG181" i="3"/>
  <c r="BE181" i="3"/>
  <c r="T181" i="3"/>
  <c r="T180" i="3" s="1"/>
  <c r="R181" i="3"/>
  <c r="R180" i="3" s="1"/>
  <c r="P181" i="3"/>
  <c r="BK181" i="3"/>
  <c r="BK180" i="3"/>
  <c r="J180" i="3" s="1"/>
  <c r="J106" i="3" s="1"/>
  <c r="J181" i="3"/>
  <c r="BF181" i="3"/>
  <c r="BI179" i="3"/>
  <c r="BH179" i="3"/>
  <c r="BG179" i="3"/>
  <c r="BE179" i="3"/>
  <c r="T179" i="3"/>
  <c r="T178" i="3" s="1"/>
  <c r="R179" i="3"/>
  <c r="R178" i="3" s="1"/>
  <c r="P179" i="3"/>
  <c r="P178" i="3"/>
  <c r="BK179" i="3"/>
  <c r="BK178" i="3"/>
  <c r="J178" i="3" s="1"/>
  <c r="J105" i="3" s="1"/>
  <c r="J179" i="3"/>
  <c r="BF179" i="3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J175" i="3"/>
  <c r="BF175" i="3" s="1"/>
  <c r="BI174" i="3"/>
  <c r="BH174" i="3"/>
  <c r="BG174" i="3"/>
  <c r="BE174" i="3"/>
  <c r="T174" i="3"/>
  <c r="T173" i="3"/>
  <c r="R174" i="3"/>
  <c r="R173" i="3" s="1"/>
  <c r="P174" i="3"/>
  <c r="P173" i="3" s="1"/>
  <c r="BK174" i="3"/>
  <c r="BK173" i="3" s="1"/>
  <c r="J173" i="3" s="1"/>
  <c r="J104" i="3" s="1"/>
  <c r="J174" i="3"/>
  <c r="BF174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T147" i="3" s="1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BK147" i="3" s="1"/>
  <c r="J147" i="3" s="1"/>
  <c r="J103" i="3" s="1"/>
  <c r="J148" i="3"/>
  <c r="BF148" i="3" s="1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T143" i="3" s="1"/>
  <c r="R145" i="3"/>
  <c r="P145" i="3"/>
  <c r="BK145" i="3"/>
  <c r="J145" i="3"/>
  <c r="BF145" i="3" s="1"/>
  <c r="BI144" i="3"/>
  <c r="BH144" i="3"/>
  <c r="BG144" i="3"/>
  <c r="BE144" i="3"/>
  <c r="T144" i="3"/>
  <c r="R144" i="3"/>
  <c r="R143" i="3" s="1"/>
  <c r="P144" i="3"/>
  <c r="P143" i="3" s="1"/>
  <c r="BK144" i="3"/>
  <c r="BK143" i="3"/>
  <c r="J143" i="3" s="1"/>
  <c r="J102" i="3" s="1"/>
  <c r="J144" i="3"/>
  <c r="BF144" i="3" s="1"/>
  <c r="BI141" i="3"/>
  <c r="BH141" i="3"/>
  <c r="BG141" i="3"/>
  <c r="BE141" i="3"/>
  <c r="T141" i="3"/>
  <c r="T140" i="3" s="1"/>
  <c r="R141" i="3"/>
  <c r="R140" i="3"/>
  <c r="P141" i="3"/>
  <c r="P140" i="3" s="1"/>
  <c r="BK141" i="3"/>
  <c r="BK140" i="3"/>
  <c r="J140" i="3" s="1"/>
  <c r="J100" i="3" s="1"/>
  <c r="J141" i="3"/>
  <c r="BF141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P135" i="3" s="1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T135" i="3"/>
  <c r="T131" i="3" s="1"/>
  <c r="R136" i="3"/>
  <c r="R135" i="3" s="1"/>
  <c r="P136" i="3"/>
  <c r="BK136" i="3"/>
  <c r="BK135" i="3" s="1"/>
  <c r="J135" i="3" s="1"/>
  <c r="J99" i="3" s="1"/>
  <c r="J136" i="3"/>
  <c r="BF136" i="3" s="1"/>
  <c r="BI134" i="3"/>
  <c r="BH134" i="3"/>
  <c r="BG134" i="3"/>
  <c r="BE134" i="3"/>
  <c r="T134" i="3"/>
  <c r="R134" i="3"/>
  <c r="P134" i="3"/>
  <c r="P132" i="3" s="1"/>
  <c r="BK134" i="3"/>
  <c r="J134" i="3"/>
  <c r="BF134" i="3"/>
  <c r="BI133" i="3"/>
  <c r="BH133" i="3"/>
  <c r="BG133" i="3"/>
  <c r="BE133" i="3"/>
  <c r="T133" i="3"/>
  <c r="T132" i="3"/>
  <c r="R133" i="3"/>
  <c r="R132" i="3"/>
  <c r="P133" i="3"/>
  <c r="BK133" i="3"/>
  <c r="BK132" i="3" s="1"/>
  <c r="J133" i="3"/>
  <c r="BF133" i="3" s="1"/>
  <c r="J126" i="3"/>
  <c r="F126" i="3"/>
  <c r="F124" i="3"/>
  <c r="E122" i="3"/>
  <c r="J91" i="3"/>
  <c r="F91" i="3"/>
  <c r="F89" i="3"/>
  <c r="E87" i="3"/>
  <c r="J24" i="3"/>
  <c r="E24" i="3"/>
  <c r="J127" i="3" s="1"/>
  <c r="J23" i="3"/>
  <c r="F127" i="3"/>
  <c r="J89" i="3"/>
  <c r="E7" i="3"/>
  <c r="E120" i="3" s="1"/>
  <c r="J37" i="2"/>
  <c r="J36" i="2"/>
  <c r="AY95" i="1"/>
  <c r="J35" i="2"/>
  <c r="AX95" i="1" s="1"/>
  <c r="BI161" i="2"/>
  <c r="BH161" i="2"/>
  <c r="BG161" i="2"/>
  <c r="BE161" i="2"/>
  <c r="BK161" i="2"/>
  <c r="J161" i="2" s="1"/>
  <c r="BF161" i="2" s="1"/>
  <c r="BI160" i="2"/>
  <c r="BH160" i="2"/>
  <c r="BG160" i="2"/>
  <c r="BE160" i="2"/>
  <c r="BK160" i="2"/>
  <c r="J160" i="2" s="1"/>
  <c r="BF160" i="2" s="1"/>
  <c r="BI159" i="2"/>
  <c r="BH159" i="2"/>
  <c r="BG159" i="2"/>
  <c r="BE159" i="2"/>
  <c r="BK159" i="2"/>
  <c r="J159" i="2" s="1"/>
  <c r="BF159" i="2" s="1"/>
  <c r="BI158" i="2"/>
  <c r="BH158" i="2"/>
  <c r="BG158" i="2"/>
  <c r="BE158" i="2"/>
  <c r="BK158" i="2"/>
  <c r="J158" i="2" s="1"/>
  <c r="BF158" i="2" s="1"/>
  <c r="BI157" i="2"/>
  <c r="BH157" i="2"/>
  <c r="BG157" i="2"/>
  <c r="BE157" i="2"/>
  <c r="BK157" i="2"/>
  <c r="J157" i="2" s="1"/>
  <c r="BF157" i="2" s="1"/>
  <c r="BI156" i="2"/>
  <c r="BH156" i="2"/>
  <c r="BG156" i="2"/>
  <c r="BE156" i="2"/>
  <c r="BK156" i="2"/>
  <c r="J156" i="2"/>
  <c r="BF156" i="2" s="1"/>
  <c r="BI155" i="2"/>
  <c r="BH155" i="2"/>
  <c r="BG155" i="2"/>
  <c r="BE155" i="2"/>
  <c r="BK155" i="2"/>
  <c r="J155" i="2" s="1"/>
  <c r="BF155" i="2" s="1"/>
  <c r="BI154" i="2"/>
  <c r="BH154" i="2"/>
  <c r="BG154" i="2"/>
  <c r="BE154" i="2"/>
  <c r="BK154" i="2"/>
  <c r="J154" i="2" s="1"/>
  <c r="BF154" i="2" s="1"/>
  <c r="BI153" i="2"/>
  <c r="BH153" i="2"/>
  <c r="BG153" i="2"/>
  <c r="BE153" i="2"/>
  <c r="BK153" i="2"/>
  <c r="J153" i="2"/>
  <c r="BF153" i="2"/>
  <c r="BI152" i="2"/>
  <c r="BH152" i="2"/>
  <c r="BG152" i="2"/>
  <c r="BE152" i="2"/>
  <c r="BK152" i="2"/>
  <c r="J152" i="2"/>
  <c r="BF152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T148" i="2"/>
  <c r="R149" i="2"/>
  <c r="R148" i="2" s="1"/>
  <c r="P149" i="2"/>
  <c r="P148" i="2"/>
  <c r="BK149" i="2"/>
  <c r="J149" i="2"/>
  <c r="BF149" i="2" s="1"/>
  <c r="BI147" i="2"/>
  <c r="BH147" i="2"/>
  <c r="BG147" i="2"/>
  <c r="BE147" i="2"/>
  <c r="T147" i="2"/>
  <c r="R147" i="2"/>
  <c r="R145" i="2" s="1"/>
  <c r="R144" i="2" s="1"/>
  <c r="P147" i="2"/>
  <c r="BK147" i="2"/>
  <c r="BK145" i="2" s="1"/>
  <c r="J145" i="2" s="1"/>
  <c r="J101" i="2" s="1"/>
  <c r="J147" i="2"/>
  <c r="BF147" i="2" s="1"/>
  <c r="BI146" i="2"/>
  <c r="BH146" i="2"/>
  <c r="BG146" i="2"/>
  <c r="BE146" i="2"/>
  <c r="T146" i="2"/>
  <c r="T145" i="2" s="1"/>
  <c r="T144" i="2" s="1"/>
  <c r="R146" i="2"/>
  <c r="P146" i="2"/>
  <c r="P145" i="2"/>
  <c r="P144" i="2" s="1"/>
  <c r="BK146" i="2"/>
  <c r="J146" i="2"/>
  <c r="BF146" i="2"/>
  <c r="BI143" i="2"/>
  <c r="BH143" i="2"/>
  <c r="BG143" i="2"/>
  <c r="BE143" i="2"/>
  <c r="T143" i="2"/>
  <c r="T142" i="2"/>
  <c r="R143" i="2"/>
  <c r="R142" i="2" s="1"/>
  <c r="P143" i="2"/>
  <c r="P142" i="2"/>
  <c r="BK143" i="2"/>
  <c r="BK142" i="2"/>
  <c r="J142" i="2" s="1"/>
  <c r="J99" i="2" s="1"/>
  <c r="J143" i="2"/>
  <c r="BF143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R125" i="2" s="1"/>
  <c r="R124" i="2" s="1"/>
  <c r="R123" i="2" s="1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T125" i="2"/>
  <c r="T124" i="2" s="1"/>
  <c r="R126" i="2"/>
  <c r="P126" i="2"/>
  <c r="P125" i="2"/>
  <c r="P124" i="2" s="1"/>
  <c r="BK126" i="2"/>
  <c r="J126" i="2"/>
  <c r="BF126" i="2" s="1"/>
  <c r="J119" i="2"/>
  <c r="F119" i="2"/>
  <c r="F117" i="2"/>
  <c r="E115" i="2"/>
  <c r="J91" i="2"/>
  <c r="F91" i="2"/>
  <c r="F89" i="2"/>
  <c r="E87" i="2"/>
  <c r="J24" i="2"/>
  <c r="E24" i="2"/>
  <c r="J120" i="2" s="1"/>
  <c r="J23" i="2"/>
  <c r="F92" i="2"/>
  <c r="J117" i="2"/>
  <c r="E7" i="2"/>
  <c r="E113" i="2" s="1"/>
  <c r="AS94" i="1"/>
  <c r="AM89" i="1"/>
  <c r="L89" i="1"/>
  <c r="AM87" i="1"/>
  <c r="L87" i="1"/>
  <c r="L85" i="1"/>
  <c r="L84" i="1"/>
  <c r="E85" i="2" l="1"/>
  <c r="J92" i="3"/>
  <c r="BK151" i="2"/>
  <c r="J151" i="2" s="1"/>
  <c r="J103" i="2" s="1"/>
  <c r="BK148" i="2"/>
  <c r="P123" i="2"/>
  <c r="AU95" i="1" s="1"/>
  <c r="J33" i="3"/>
  <c r="F33" i="3"/>
  <c r="T142" i="3"/>
  <c r="T130" i="3" s="1"/>
  <c r="P147" i="3"/>
  <c r="P142" i="3" s="1"/>
  <c r="R147" i="3"/>
  <c r="F35" i="3"/>
  <c r="F36" i="3"/>
  <c r="F37" i="3"/>
  <c r="F120" i="2"/>
  <c r="J124" i="3"/>
  <c r="F36" i="2"/>
  <c r="BC95" i="1" s="1"/>
  <c r="J33" i="2"/>
  <c r="AV95" i="1" s="1"/>
  <c r="F35" i="2"/>
  <c r="BB95" i="1" s="1"/>
  <c r="F37" i="2"/>
  <c r="BD95" i="1" s="1"/>
  <c r="BK125" i="2"/>
  <c r="BK124" i="2" s="1"/>
  <c r="T123" i="2"/>
  <c r="J132" i="3"/>
  <c r="J98" i="3" s="1"/>
  <c r="BK131" i="3"/>
  <c r="BK144" i="2"/>
  <c r="J144" i="2" s="1"/>
  <c r="J100" i="2" s="1"/>
  <c r="J148" i="2"/>
  <c r="J102" i="2" s="1"/>
  <c r="R131" i="3"/>
  <c r="R142" i="3"/>
  <c r="F34" i="2"/>
  <c r="BA95" i="1" s="1"/>
  <c r="J34" i="2"/>
  <c r="AW95" i="1" s="1"/>
  <c r="BK185" i="3"/>
  <c r="J185" i="3" s="1"/>
  <c r="J107" i="3" s="1"/>
  <c r="J186" i="3"/>
  <c r="J108" i="3" s="1"/>
  <c r="P131" i="3"/>
  <c r="BK142" i="3"/>
  <c r="J142" i="3" s="1"/>
  <c r="J101" i="3" s="1"/>
  <c r="J197" i="3"/>
  <c r="BF197" i="3" s="1"/>
  <c r="J34" i="3" s="1"/>
  <c r="F33" i="2"/>
  <c r="AZ95" i="1" s="1"/>
  <c r="F92" i="3"/>
  <c r="J89" i="2"/>
  <c r="J92" i="2"/>
  <c r="E85" i="3"/>
  <c r="AZ96" i="1" l="1"/>
  <c r="AZ94" i="1" s="1"/>
  <c r="W29" i="1" s="1"/>
  <c r="AV96" i="1"/>
  <c r="BD96" i="1"/>
  <c r="BC96" i="1"/>
  <c r="BC94" i="1" s="1"/>
  <c r="AY94" i="1" s="1"/>
  <c r="BB96" i="1"/>
  <c r="BB94" i="1" s="1"/>
  <c r="AX94" i="1" s="1"/>
  <c r="AW96" i="1"/>
  <c r="AT95" i="1"/>
  <c r="AT96" i="1"/>
  <c r="P130" i="3"/>
  <c r="AU96" i="1" s="1"/>
  <c r="AU94" i="1" s="1"/>
  <c r="BD94" i="1"/>
  <c r="W33" i="1" s="1"/>
  <c r="J125" i="2"/>
  <c r="J98" i="2" s="1"/>
  <c r="R130" i="3"/>
  <c r="J131" i="3"/>
  <c r="J97" i="3" s="1"/>
  <c r="BK130" i="3"/>
  <c r="J130" i="3" s="1"/>
  <c r="F34" i="3"/>
  <c r="BK123" i="2"/>
  <c r="J123" i="2" s="1"/>
  <c r="J124" i="2"/>
  <c r="J97" i="2" s="1"/>
  <c r="BA96" i="1" l="1"/>
  <c r="BA94" i="1" s="1"/>
  <c r="AW94" i="1" s="1"/>
  <c r="AK30" i="1" s="1"/>
  <c r="AV94" i="1"/>
  <c r="AK29" i="1" s="1"/>
  <c r="W32" i="1"/>
  <c r="W31" i="1"/>
  <c r="W30" i="1"/>
  <c r="J96" i="3"/>
  <c r="J30" i="3"/>
  <c r="J96" i="2"/>
  <c r="J30" i="2"/>
  <c r="AG96" i="1" l="1"/>
  <c r="AN96" i="1" s="1"/>
  <c r="J39" i="3"/>
  <c r="AG95" i="1"/>
  <c r="J39" i="2"/>
  <c r="AT94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<sst xmlns="http://schemas.openxmlformats.org/spreadsheetml/2006/main" count="1761" uniqueCount="401">
  <si>
    <t>Export Komplet</t>
  </si>
  <si>
    <t/>
  </si>
  <si>
    <t>2.0</t>
  </si>
  <si>
    <t>False</t>
  </si>
  <si>
    <t>{b10a46ea-340f-4e95-ab78-2c4d3e358b7f}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</si>
  <si>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</si>
  <si>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</si>
  <si>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</si>
  <si>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</si>
  <si>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</si>
  <si>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</si>
  <si>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</si>
  <si>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</si>
  <si>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</si>
  <si>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</si>
  <si>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</si>
  <si>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</si>
  <si>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</si>
  <si>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Lednické Rovné</t>
  </si>
  <si>
    <t>Dátum:</t>
  </si>
  <si>
    <t>Objednávateľ:</t>
  </si>
  <si>
    <t>IČO:</t>
  </si>
  <si>
    <t>Rona, a.s.</t>
  </si>
  <si>
    <t>IČ DPH:</t>
  </si>
  <si>
    <t>Zhotoviteľ:</t>
  </si>
  <si>
    <t>Projektant:</t>
  </si>
  <si>
    <t>Ing. Viliam Michálek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</si>
  <si>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</si>
  <si>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</si>
  <si>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</si>
  <si>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</si>
  <si>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</si>
  <si>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</si>
  <si>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</si>
  <si>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</si>
  <si>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</si>
  <si>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</si>
  <si>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</si>
  <si>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</si>
  <si>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</si>
  <si>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</si>
  <si>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</si>
  <si>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</si>
  <si>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</si>
  <si>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</si>
  <si>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</si>
  <si>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</si>
  <si>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</si>
  <si>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</si>
  <si>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</si>
  <si>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</si>
  <si>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</si>
  <si>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</si>
  <si>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</si>
  <si>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</si>
  <si>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</si>
  <si>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</si>
  <si>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</si>
  <si>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</si>
  <si>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</si>
  <si>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</si>
  <si>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</si>
  <si>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</si>
  <si>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</si>
  <si>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</si>
  <si>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</si>
  <si>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</si>
  <si>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</si>
  <si>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</si>
  <si>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</si>
  <si>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</si>
  <si>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</si>
  <si>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</si>
  <si>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</si>
  <si>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</si>
  <si>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BP</t>
  </si>
  <si>
    <t>Fasáda výplní - búracie práce existujúci stav</t>
  </si>
  <si>
    <t>STA</t>
  </si>
  <si>
    <t>1</t>
  </si>
  <si>
    <t>{8f474d66-eb42-416d-ad80-d31a7d111631}</t>
  </si>
  <si>
    <t>NS</t>
  </si>
  <si>
    <t>Fasáda výplní - nový stav</t>
  </si>
  <si>
    <t>{5b048e91-12b9-4c76-9b66-328378a10cde}</t>
  </si>
  <si>
    <t>KRYCÍ LIST ROZPOČTU</t>
  </si>
  <si>
    <t>Objekt:</t>
  </si>
  <si>
    <t>BP - Fasáda výplní - búracie práce existujúci stav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</si>
  <si>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</si>
  <si>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</si>
  <si>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</si>
  <si>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</si>
  <si>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</si>
  <si>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</si>
  <si>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</si>
  <si>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</si>
  <si>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</si>
  <si>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</si>
  <si>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786 - Čalúnnické práce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</si>
  <si>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</si>
  <si>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</si>
  <si>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</si>
  <si>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</si>
  <si>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</si>
  <si>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</si>
  <si>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</si>
  <si>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</si>
  <si>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</si>
  <si>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</si>
  <si>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</si>
  <si>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</si>
  <si>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</si>
  <si>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</si>
  <si>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</si>
  <si>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</si>
  <si>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</si>
  <si>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</si>
  <si>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</si>
  <si>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941955003</t>
  </si>
  <si>
    <t>Lešenie ľahké pracovné pomocné s výškou lešeňovej podlahy nad 1,90 do 2,50 m</t>
  </si>
  <si>
    <t>m2</t>
  </si>
  <si>
    <t>CS CENEKON 2019 01</t>
  </si>
  <si>
    <t>4</t>
  </si>
  <si>
    <t>2</t>
  </si>
  <si>
    <t>1859917186</t>
  </si>
  <si>
    <t>941955004</t>
  </si>
  <si>
    <t>Lešenie ľahké pracovné pomocné s výškou lešeňovej podlahy nad 2,50 do 3,5 m</t>
  </si>
  <si>
    <t>927327947</t>
  </si>
  <si>
    <t>3</t>
  </si>
  <si>
    <t>949942101</t>
  </si>
  <si>
    <t>Hydraulická kĺbova zdvíhacia plošina vrátane obsluhy inštalovaná na podvozku</t>
  </si>
  <si>
    <t>deň</t>
  </si>
  <si>
    <t>-1827379224</t>
  </si>
  <si>
    <t>968071115r</t>
  </si>
  <si>
    <t>Demontáž okien kovových, drevených 1 bm obvodu - 0,005t</t>
  </si>
  <si>
    <t>m</t>
  </si>
  <si>
    <t>-670512110</t>
  </si>
  <si>
    <t>5</t>
  </si>
  <si>
    <t>968072245</t>
  </si>
  <si>
    <t>Vybúranie kovových rámov okien jednoduchých plochy do 2 m2,  -0,04100t</t>
  </si>
  <si>
    <t>-1291285175</t>
  </si>
  <si>
    <t>6</t>
  </si>
  <si>
    <t>968072247</t>
  </si>
  <si>
    <t>Vybúranie kovových rámov okien jednoduchých plochy nad 4 m2,  -0,03400t</t>
  </si>
  <si>
    <t>-857908545</t>
  </si>
  <si>
    <t>7</t>
  </si>
  <si>
    <t>968072355</t>
  </si>
  <si>
    <t>Vybúranie kovových rámov okien dvojitých alebo zdvojených, plochy do 2 m2,  -0,06100t</t>
  </si>
  <si>
    <t>-1853879854</t>
  </si>
  <si>
    <t>8</t>
  </si>
  <si>
    <t>968072356</t>
  </si>
  <si>
    <t>Vybúranie kovových rámov okien dvojitých alebo zdvojených, plochy do 4 m2,  -0,05300t</t>
  </si>
  <si>
    <t>2107738804</t>
  </si>
  <si>
    <t>979011111</t>
  </si>
  <si>
    <t>Zvislá doprava sutiny a vybúraných hmôt za prvé podlažie nad alebo pod základným podlažím</t>
  </si>
  <si>
    <t>t</t>
  </si>
  <si>
    <t>-560417404</t>
  </si>
  <si>
    <t>10</t>
  </si>
  <si>
    <t>979011121</t>
  </si>
  <si>
    <t>Zvislá doprava sutiny a vybúraných hmôt za každé ďalšie podlažie</t>
  </si>
  <si>
    <t>2098252515</t>
  </si>
  <si>
    <t>11</t>
  </si>
  <si>
    <t>979081111</t>
  </si>
  <si>
    <t>Odvoz sutiny a vybúraných hmôt na skládku do 1 km</t>
  </si>
  <si>
    <t>-150220913</t>
  </si>
  <si>
    <t>12</t>
  </si>
  <si>
    <t>979081121</t>
  </si>
  <si>
    <t>Odvoz sutiny a vybúraných hmôt na skládku za každý ďalší 1 km</t>
  </si>
  <si>
    <t>850203201</t>
  </si>
  <si>
    <t>13</t>
  </si>
  <si>
    <t>979082111</t>
  </si>
  <si>
    <t>Vnútrostavenisková doprava sutiny a vybúraných hmôt do 10 m</t>
  </si>
  <si>
    <t>1055693936</t>
  </si>
  <si>
    <t>14</t>
  </si>
  <si>
    <t>979082121</t>
  </si>
  <si>
    <t>Vnútrostavenisková doprava sutiny a vybúraných hmôt za každých ďalších 5 m</t>
  </si>
  <si>
    <t>1918826786</t>
  </si>
  <si>
    <t>15</t>
  </si>
  <si>
    <t>979089112</t>
  </si>
  <si>
    <t>Poplatok za skladovanie - drevo, sklo, plasty (17 02 ), ostatné</t>
  </si>
  <si>
    <t>1423634779</t>
  </si>
  <si>
    <t>16</t>
  </si>
  <si>
    <t>979089712</t>
  </si>
  <si>
    <t>Prenájom kontajneru 5 m3</t>
  </si>
  <si>
    <t>ks</t>
  </si>
  <si>
    <t>118126462</t>
  </si>
  <si>
    <t>99</t>
  </si>
  <si>
    <t>Presun hmôt HSV</t>
  </si>
  <si>
    <t>17</t>
  </si>
  <si>
    <t>999281111</t>
  </si>
  <si>
    <t>Presun hmôt pre opravy a údržbu objektov vrátane vonkajších plášťov výšky do 25 m</t>
  </si>
  <si>
    <t>989412139</t>
  </si>
  <si>
    <t>PSV</t>
  </si>
  <si>
    <t>Práce a dodávky PSV</t>
  </si>
  <si>
    <t>764</t>
  </si>
  <si>
    <t>Konštrukcie klampiarske</t>
  </si>
  <si>
    <t>18</t>
  </si>
  <si>
    <t>764410850</t>
  </si>
  <si>
    <t>Demontáž oplechovania parapetov rš od 100 do 330 mm,  -0,00135t</t>
  </si>
  <si>
    <t>-2050551078</t>
  </si>
  <si>
    <t>19</t>
  </si>
  <si>
    <t>998764203</t>
  </si>
  <si>
    <t>Presun hmôt pre konštrukcie klampiarske v objektoch výšky nad 12 do 24 m</t>
  </si>
  <si>
    <t>%</t>
  </si>
  <si>
    <t>-443348007</t>
  </si>
  <si>
    <t>786</t>
  </si>
  <si>
    <t>Čalúnnické práce</t>
  </si>
  <si>
    <t>786611020</t>
  </si>
  <si>
    <t>Demontáž exteriérových hliníkových žalúzií, -0,0075t</t>
  </si>
  <si>
    <t>1526099534</t>
  </si>
  <si>
    <t>21</t>
  </si>
  <si>
    <t>998786203</t>
  </si>
  <si>
    <t>Presun hmôt pre čalúnnické úpravy v objektoch výšky (hľbky) nad 12 do 24 m</t>
  </si>
  <si>
    <t>-2648472</t>
  </si>
  <si>
    <t>VP</t>
  </si>
  <si>
    <t xml:space="preserve">  Práce naviac</t>
  </si>
  <si>
    <t>PN</t>
  </si>
  <si>
    <t xml:space="preserve">    6 - Úpravy povrchov, podlahy, osadenie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</si>
  <si>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</si>
  <si>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</si>
  <si>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</si>
  <si>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</si>
  <si>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>M - Práce a dodávky M</t>
  </si>
  <si>
    <t xml:space="preserve">    25-M - Povrchová úprava strojov a zariadení</t>
  </si>
  <si>
    <t xml:space="preserve">    36-M - Montáž prevádzkových, meracích a regulačných zariadení</t>
  </si>
  <si>
    <t>Úpravy povrchov, podlahy, osadenie</t>
  </si>
  <si>
    <t>612425921</t>
  </si>
  <si>
    <t>Omietka vápenná, vapenocementová vnútorného ostenia okenného alebo dverného hladká</t>
  </si>
  <si>
    <t>728580720</t>
  </si>
  <si>
    <t>622491403</t>
  </si>
  <si>
    <t>Fasádny náter silikatový - ostenia ext.</t>
  </si>
  <si>
    <t>-937432188</t>
  </si>
  <si>
    <t>-1063159027</t>
  </si>
  <si>
    <t>957231923</t>
  </si>
  <si>
    <t>968072876</t>
  </si>
  <si>
    <t>Vybúranie a vybratie mrežových ploch nad 2 m2,  -0,00200t</t>
  </si>
  <si>
    <t>-1476304160</t>
  </si>
  <si>
    <t>-454776282</t>
  </si>
  <si>
    <t>764410740</t>
  </si>
  <si>
    <t>Oplechovanie parapetov z hliníkového farebného Al plechu hr.1,0mm, vrátane rohov r.š. 250 mm, biela</t>
  </si>
  <si>
    <t>875507493</t>
  </si>
  <si>
    <t>764410750</t>
  </si>
  <si>
    <t>Oplechovanie parapetov z hliníkového farebného Al plechu hr.1,0mm, vrátane rohov r.š. 330 mm, biela</t>
  </si>
  <si>
    <t>-1293486200</t>
  </si>
  <si>
    <t>277137633</t>
  </si>
  <si>
    <t>766</t>
  </si>
  <si>
    <t>Konštrukcie stolárske</t>
  </si>
  <si>
    <t>766621400</t>
  </si>
  <si>
    <t>Montáž okien plastových s hydroizolačnými ISO páskami (exteriérová a interiérová)</t>
  </si>
  <si>
    <t>1547933988</t>
  </si>
  <si>
    <t>M</t>
  </si>
  <si>
    <t>611410000400</t>
  </si>
  <si>
    <t>Plastové okno jednokrídlové OS, vxš 600x1200 mm, izolačné trojsklo, 6 komorový profil, Uf=1,0W/(m2.K.), Ug=0,6W/(m2.k), g=0,51,Tl=72%, biela farba - o1</t>
  </si>
  <si>
    <t>32</t>
  </si>
  <si>
    <t>-713750234</t>
  </si>
  <si>
    <t>611410002600</t>
  </si>
  <si>
    <t>Plastové okno jednokrídlové OS, vxš 1200x1200 mm, izolačné trojsklo, 6 komorový profil, Uf=1,0W/(m2.K.), Ug=0,6W/(m2.k), g=0,51,Tl=72%, snímač IQRF, biela farba - o2</t>
  </si>
  <si>
    <t>1585881731</t>
  </si>
  <si>
    <t>611410003600r</t>
  </si>
  <si>
    <t>Plastové okno jednokrídlové OS, vxš 2100(100)x1200 mm (100mm inštalačný panel), izolačné trojsklo, 6 komorový profil, Uf=1,0W/(m2.K.), Ug=0,6W/(m2.k), inštalačný panel U=0,87W/(m2.K.), g=0,51,Tl=72%, biela farba - o3</t>
  </si>
  <si>
    <t>-1348233505</t>
  </si>
  <si>
    <t>611410005100r</t>
  </si>
  <si>
    <t>Zasklena stena plastová okno jednokrídlové P,OS, vxš 2400x1500 (1200x1500) mm, izolačné trojsklo, 6 komorový profil, Uf=1,0W/(m2.K.), Ug=0,6W/(m2.k), g=0,51,Tl=72%, biela farba - o4</t>
  </si>
  <si>
    <t>864113771</t>
  </si>
  <si>
    <t>611410005200r</t>
  </si>
  <si>
    <t>Zasklena stena plastová okno jednokrídlové P,OS, vxš 2500x1500 (1300x1500) mm, izolačné trojsklo, 6 komorový profil, Uf=1,0W/(m2.K.), Ug=0,6W/(m2.k), g=0,51,Tl=72%, biela farba - o5</t>
  </si>
  <si>
    <t>953604691</t>
  </si>
  <si>
    <t>611410003000r</t>
  </si>
  <si>
    <t>Plastové okno jednokrídlové OS, vxš 1800x1500 mm, izolačné trojsklo, 6 komorový profil, Uf=1,0W/(m2.K.), Ug=0,6W/(m2.k), g=0,51,Tl=72%, biela farba - o7</t>
  </si>
  <si>
    <t>-1963929391</t>
  </si>
  <si>
    <t>611410003000r1</t>
  </si>
  <si>
    <t>Pásové plastové okná jednokrídlové S,OS, vxš 1800x5250 mm, izolačné trojsklo, 5 komorový profil, Uf=1,1W/(m2.K.), Ug=0,7W/(m2.k), g=0,53,Tl=74%, biela farba - zs1,2,3,9</t>
  </si>
  <si>
    <t>-2050679957</t>
  </si>
  <si>
    <t>611410003000r2</t>
  </si>
  <si>
    <t>Pásové plastové okná jednokrídlové S,OS, vxš 1800x2225 mm, izolačné trojsklo, 5 komorový profil, Uf=1,1W/(m2.K.), Ug=0,7W/(m2.k), g=0,53,Tl=74%, biela farba - zs4,5,6</t>
  </si>
  <si>
    <t>-293976351</t>
  </si>
  <si>
    <t>611410000300</t>
  </si>
  <si>
    <t>Plastové okno jednokrídlové OS, vxš 600x900 mm, izolačné trojsklo, 5 komorový profil, Uf=1,1W/(m2.K.), Ug=0,7W/(m2.k),g=0,53,Tl=74%, biela farba - zs7,8,23,24</t>
  </si>
  <si>
    <t>-2041968500</t>
  </si>
  <si>
    <t>611410003000r3</t>
  </si>
  <si>
    <t>Pásové plastové okná jednokrídlové S,OS,PP vxš 1800x5250 mm, izolačné trojsklo, 5 komorový profil, Uf=1,1W/(m2.K.), Ug=0,7W/(m2.k)),g=0,53,Tl=74%, biela farba - zs10</t>
  </si>
  <si>
    <t>-983802680</t>
  </si>
  <si>
    <t>22</t>
  </si>
  <si>
    <t>611410003000r4</t>
  </si>
  <si>
    <t>Pásové plastové okná jednokrídlové S,OS vxš 1800x3100 mm, izolačné trojsklo, 5 komorový profil, Uf=1,1W/(m2.K.), Ug=0,7W/(m2.k), g=0,53,Tl=74%, biela farba - zs11</t>
  </si>
  <si>
    <t>1015974849</t>
  </si>
  <si>
    <t>23</t>
  </si>
  <si>
    <t>611410003000r5</t>
  </si>
  <si>
    <t>Pásové plastové okná jednokrídlové S,OS,PP vxš 1800x5250 mm, izolačné trojsklo, 5 komorový profil, Uf=1,1W/(m2.K.), Ug=0,7W/(m2.k), g=0,53,Tl=74%, biela farba - zs12</t>
  </si>
  <si>
    <t>-964508912</t>
  </si>
  <si>
    <t>24</t>
  </si>
  <si>
    <t>611410003000r6</t>
  </si>
  <si>
    <t>Pásové plastové okná jednokrídlové S,OS,PP vxš 1800x5250 mm, izolačné trojsklo, 5 komorový profil, Uf=1,1W/(m2.K.), Ug=0,7W/(m2.k), g=0,53,Tl=74%, biela farba - zs13</t>
  </si>
  <si>
    <t>1882814253</t>
  </si>
  <si>
    <t>25</t>
  </si>
  <si>
    <t>611410003000r7</t>
  </si>
  <si>
    <t>Zasklená stena plastová okná jednokrídlové S,OS,PP vxš 3600x5250 mm, izolačné trojsklo, 5 komorový profil, Ug=0,6W/(m2.k), g=0,53,Tl=74%, biela farba - zs14,15,20,21,25,26,27,28,29b</t>
  </si>
  <si>
    <t>660935437</t>
  </si>
  <si>
    <t>26</t>
  </si>
  <si>
    <t>611410003000r8</t>
  </si>
  <si>
    <t>Zasklená stena plastová okná jednokrídlové S,OS,PP vxš 3600x2225 mm, izolačné trojsklo, 5 komorový profil, Uf=1,1W/(m2.K.), Ug=0,7W/(m2.k), g=0,53,Tl=74%, biela farba - zs16,17,18,19,29,29a</t>
  </si>
  <si>
    <t>152257756</t>
  </si>
  <si>
    <t>27</t>
  </si>
  <si>
    <t>611410003000r9</t>
  </si>
  <si>
    <t>Zasklená stena plastová okná jednokrídlové S,OS,PP vxš 3600x2915 mm, izolačné trojsklo, 5 komorový profil, Uf=1,1W/(m2.K.), Ug=0,7W/(m2.k),g=0,53,Tl=74%, biela farba - zs22</t>
  </si>
  <si>
    <t>-1382629239</t>
  </si>
  <si>
    <t>28</t>
  </si>
  <si>
    <t>611410003000r10</t>
  </si>
  <si>
    <t>Zasklená stena plastová okná jednokrídlové S,OS,PP vxš 2400x5345 mm, izolačné trojsklo, 5 komorový profil, Uf=1,1W/(m2.K.), Ug=0,7W/(m2.k), g=0,53,Tl=74%, biela farba - zs29c</t>
  </si>
  <si>
    <t>-1724775437</t>
  </si>
  <si>
    <t>29</t>
  </si>
  <si>
    <t>611410003000r11</t>
  </si>
  <si>
    <t>Zasklená stena plastová okná jednokrídlové S,OS,PP vxš 3600x4500 mm, izolačné trojsklo, 5 komorový profil, Uf=1,1W/(m2.K.), Ug=0,7W/(m2.k), g=0,53,Tl=74%, biela farba - zs30</t>
  </si>
  <si>
    <t>626064266</t>
  </si>
  <si>
    <t>30</t>
  </si>
  <si>
    <t>611410003000r12</t>
  </si>
  <si>
    <t>Zasklená stena plastová okná jednokrídlové S,OS,PP vxš 3600x4500 mm, izolačné trojsklo, 5 komorový profil, Ug=0,6W/(m2.k), g=0,53,Tl=74%, biela farba - zs31,33,34,35,36,37,38</t>
  </si>
  <si>
    <t>-706192996</t>
  </si>
  <si>
    <t>31</t>
  </si>
  <si>
    <t>611410003000r13</t>
  </si>
  <si>
    <t>Zasklená stena plastová okná jednokrídlové S,OS,PP vxš 3600x4500 mm, izolačné trojsklo, 5 komorový profil, Uf=1,1W/(m2.K.), Ug=0,7W/(m2.k), g=0,53,Tl=74%, biela farba - zs32</t>
  </si>
  <si>
    <t>-710953563</t>
  </si>
  <si>
    <t>766694142</t>
  </si>
  <si>
    <t>Montáž parapetnej dosky plastovej šírky do 300 mm, dĺžky 1000-1600 mm</t>
  </si>
  <si>
    <t>-1054557460</t>
  </si>
  <si>
    <t>33</t>
  </si>
  <si>
    <t>611560000400</t>
  </si>
  <si>
    <t>Parapetná doska plastová, šírka 300 mm, komôrková vnútorná, biely</t>
  </si>
  <si>
    <t>-71660605</t>
  </si>
  <si>
    <t>34</t>
  </si>
  <si>
    <t>611560000800</t>
  </si>
  <si>
    <t>Plastové krytky k vnútorným parapetom plastovým, pár, vo farbe biela</t>
  </si>
  <si>
    <t>580979171</t>
  </si>
  <si>
    <t>35</t>
  </si>
  <si>
    <t>998766203</t>
  </si>
  <si>
    <t>Presun hmot pre konštrukcie stolárske v objektoch výšky nad 12 do 24 m</t>
  </si>
  <si>
    <t>1568513583</t>
  </si>
  <si>
    <t>767</t>
  </si>
  <si>
    <t>Konštrukcie doplnkové kovové</t>
  </si>
  <si>
    <t>36</t>
  </si>
  <si>
    <t>767660106</t>
  </si>
  <si>
    <t>Montáž hliníkovej vonkajšej žalúzie od šírky 80 cm do 140 cm a dĺžky 260 cm na stenu alebo ostenie</t>
  </si>
  <si>
    <t>-1135162990</t>
  </si>
  <si>
    <t>37</t>
  </si>
  <si>
    <t>611530019700</t>
  </si>
  <si>
    <t>Žalúzie exteriérové hliníkové C-50, šxl 1200x2100 mm, manuálne ovládanie</t>
  </si>
  <si>
    <t>1153553607</t>
  </si>
  <si>
    <t>38</t>
  </si>
  <si>
    <t>767662110</t>
  </si>
  <si>
    <t>Spätná montáž mreží pevných skrutkovaním</t>
  </si>
  <si>
    <t>561371119</t>
  </si>
  <si>
    <t>39</t>
  </si>
  <si>
    <t>998767203</t>
  </si>
  <si>
    <t>Presun hmôt pre kovové stavebné doplnkové konštrukcie v objektoch výšky nad 12 do 24 m</t>
  </si>
  <si>
    <t>-1772103886</t>
  </si>
  <si>
    <t>783</t>
  </si>
  <si>
    <t>Nátery</t>
  </si>
  <si>
    <t>40</t>
  </si>
  <si>
    <t>783224902</t>
  </si>
  <si>
    <t>Oprava náterov kov.stav.doplnk.konštr. za pevnými mrežami syntetické na vzduchu schnúce jednonásobné 1x s emailov. - 70μm</t>
  </si>
  <si>
    <t>-15368386</t>
  </si>
  <si>
    <t>784</t>
  </si>
  <si>
    <t>Maľby</t>
  </si>
  <si>
    <t>41</t>
  </si>
  <si>
    <t>784410100</t>
  </si>
  <si>
    <t>Penetrovanie jednonásobné jemnozrnných podkladov výšky do 3,80 m</t>
  </si>
  <si>
    <t>1852595801</t>
  </si>
  <si>
    <t>42</t>
  </si>
  <si>
    <t>784410110</t>
  </si>
  <si>
    <t>Penetrovanie jednonásobné jemnozrnných podkladov výšky nad 3,80 m</t>
  </si>
  <si>
    <t>-505963681</t>
  </si>
  <si>
    <t>43</t>
  </si>
  <si>
    <t>784430010</t>
  </si>
  <si>
    <t>Maľby akrylátové základné dvojnásobné, ručne nanášané na jemnozrnný podklad výšky do 3,80 m - ostenia int.</t>
  </si>
  <si>
    <t>-276403573</t>
  </si>
  <si>
    <t>44</t>
  </si>
  <si>
    <t>784430020</t>
  </si>
  <si>
    <t>Maľby akrylátové základné dvojnásobné, ručne nanášané na jemnozrnný podklad výšky nad 3,80 m - ostenia int.</t>
  </si>
  <si>
    <t>-1635109498</t>
  </si>
  <si>
    <t>Práce a dodávky M</t>
  </si>
  <si>
    <t>25-M</t>
  </si>
  <si>
    <t>Povrchová úprava strojov a zariadení</t>
  </si>
  <si>
    <t>45</t>
  </si>
  <si>
    <t>250020001</t>
  </si>
  <si>
    <t>Čistenie oceľovou kefou pred povrchovou úpravou - mreže</t>
  </si>
  <si>
    <t>64</t>
  </si>
  <si>
    <t>2077328985</t>
  </si>
  <si>
    <t>36-M</t>
  </si>
  <si>
    <t>Montáž prevádzkových, meracích a regulačných zariadení</t>
  </si>
  <si>
    <t>46</t>
  </si>
  <si>
    <t>360410435</t>
  </si>
  <si>
    <t>Montáž okenného snímača teploty</t>
  </si>
  <si>
    <t>1219740823</t>
  </si>
  <si>
    <t>47</t>
  </si>
  <si>
    <t>389610006300</t>
  </si>
  <si>
    <t>128</t>
  </si>
  <si>
    <t>1986401407</t>
  </si>
  <si>
    <t>Lednické Rovne</t>
  </si>
  <si>
    <t>Snímač teploty okenný komunikácia na frekvencií 868MHz</t>
  </si>
  <si>
    <t>Vyplň údaj</t>
  </si>
  <si>
    <t>NS - Fasáda výplní - nový stav</t>
  </si>
  <si>
    <t>Zníženie energetickej náročnosti v podniku RONA, a.s. – časť Výmena otvorových konštrukcií</t>
  </si>
  <si>
    <t>K2-01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</si>
</sst>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2">
    <xf numFmtId="0" fontId="0" fillId="0" borderId="0" xfId="0"/>
    <xf numFmtId="4" fontId="19" fillId="3" borderId="22" xfId="0" applyNumberFormat="1" applyFont="1" applyFill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49" fontId="2" fillId="3" borderId="0" xfId="0" applyNumberFormat="1" applyFont="1" applyFill="1" applyAlignment="1" applyProtection="1">
      <alignment horizontal="left" vertical="center"/>
      <protection hidden="1"/>
    </xf>
    <xf numFmtId="49" fontId="2" fillId="3" borderId="0" xfId="0" applyNumberFormat="1" applyFont="1" applyFill="1" applyAlignment="1" applyProtection="1">
      <alignment vertical="center"/>
      <protection hidden="1"/>
    </xf>
    <xf numFmtId="49" fontId="34" fillId="3" borderId="0" xfId="0" applyNumberFormat="1" applyFont="1" applyFill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0" fillId="4" borderId="7" xfId="0" applyFont="1" applyFill="1" applyBorder="1" applyAlignment="1" applyProtection="1">
      <alignment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5" borderId="7" xfId="0" applyFont="1" applyFill="1" applyBorder="1" applyAlignment="1" applyProtection="1">
      <alignment vertical="center"/>
      <protection hidden="1"/>
    </xf>
    <xf numFmtId="0" fontId="19" fillId="5" borderId="0" xfId="0" applyFont="1" applyFill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17" fillId="0" borderId="14" xfId="0" applyNumberFormat="1" applyFont="1" applyBorder="1" applyAlignment="1" applyProtection="1">
      <alignment vertical="center"/>
      <protection hidden="1"/>
    </xf>
    <xf numFmtId="4" fontId="17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vertical="center"/>
      <protection hidden="1"/>
    </xf>
    <xf numFmtId="4" fontId="17" fillId="0" borderId="15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26" fillId="0" borderId="14" xfId="0" applyNumberFormat="1" applyFont="1" applyBorder="1" applyAlignment="1" applyProtection="1">
      <alignment vertical="center"/>
      <protection hidden="1"/>
    </xf>
    <xf numFmtId="4" fontId="26" fillId="0" borderId="0" xfId="0" applyNumberFormat="1" applyFont="1" applyBorder="1" applyAlignment="1" applyProtection="1">
      <alignment vertical="center"/>
      <protection hidden="1"/>
    </xf>
    <xf numFmtId="166" fontId="26" fillId="0" borderId="0" xfId="0" applyNumberFormat="1" applyFont="1" applyBorder="1" applyAlignment="1" applyProtection="1">
      <alignment vertical="center"/>
      <protection hidden="1"/>
    </xf>
    <xf numFmtId="4" fontId="26" fillId="0" borderId="15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" fontId="26" fillId="0" borderId="19" xfId="0" applyNumberFormat="1" applyFont="1" applyBorder="1" applyAlignment="1" applyProtection="1">
      <alignment vertical="center"/>
      <protection hidden="1"/>
    </xf>
    <xf numFmtId="4" fontId="26" fillId="0" borderId="20" xfId="0" applyNumberFormat="1" applyFont="1" applyBorder="1" applyAlignment="1" applyProtection="1">
      <alignment vertical="center"/>
      <protection hidden="1"/>
    </xf>
    <xf numFmtId="166" fontId="26" fillId="0" borderId="20" xfId="0" applyNumberFormat="1" applyFont="1" applyBorder="1" applyAlignment="1" applyProtection="1">
      <alignment vertical="center"/>
      <protection hidden="1"/>
    </xf>
    <xf numFmtId="4" fontId="26" fillId="0" borderId="21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protection hidden="1"/>
    </xf>
    <xf numFmtId="0" fontId="0" fillId="0" borderId="14" xfId="0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0" fillId="3" borderId="22" xfId="0" applyFont="1" applyFill="1" applyBorder="1" applyAlignment="1" applyProtection="1">
      <alignment horizontal="center" vertical="center"/>
      <protection hidden="1"/>
    </xf>
    <xf numFmtId="49" fontId="0" fillId="3" borderId="22" xfId="0" applyNumberFormat="1" applyFont="1" applyFill="1" applyBorder="1" applyAlignment="1" applyProtection="1">
      <alignment horizontal="left" vertical="center" wrapText="1"/>
      <protection hidden="1"/>
    </xf>
    <xf numFmtId="0" fontId="0" fillId="3" borderId="22" xfId="0" applyFont="1" applyFill="1" applyBorder="1" applyAlignment="1" applyProtection="1">
      <alignment horizontal="left" vertical="center" wrapText="1"/>
      <protection hidden="1"/>
    </xf>
    <xf numFmtId="0" fontId="0" fillId="3" borderId="22" xfId="0" applyFont="1" applyFill="1" applyBorder="1" applyAlignment="1" applyProtection="1">
      <alignment horizontal="center" vertical="center" wrapText="1"/>
      <protection hidden="1"/>
    </xf>
    <xf numFmtId="167" fontId="0" fillId="3" borderId="22" xfId="0" applyNumberFormat="1" applyFont="1" applyFill="1" applyBorder="1" applyAlignment="1" applyProtection="1">
      <alignment vertical="center"/>
      <protection hidden="1"/>
    </xf>
    <xf numFmtId="4" fontId="0" fillId="3" borderId="22" xfId="0" applyNumberFormat="1" applyFont="1" applyFill="1" applyBorder="1" applyAlignment="1" applyProtection="1">
      <alignment vertical="center"/>
      <protection hidden="1"/>
    </xf>
    <xf numFmtId="4" fontId="0" fillId="0" borderId="22" xfId="0" applyNumberFormat="1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18" fillId="3" borderId="22" xfId="0" applyFont="1" applyFill="1" applyBorder="1" applyAlignment="1" applyProtection="1">
      <alignment horizontal="left" vertical="center"/>
      <protection hidden="1"/>
    </xf>
    <xf numFmtId="0" fontId="18" fillId="3" borderId="22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4" fontId="19" fillId="0" borderId="22" xfId="0" applyNumberFormat="1" applyFont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20" fillId="3" borderId="14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Border="1" applyAlignment="1" applyProtection="1">
      <alignment vertical="center"/>
      <protection hidden="1"/>
    </xf>
    <xf numFmtId="166" fontId="20" fillId="0" borderId="15" xfId="0" applyNumberFormat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49" fontId="19" fillId="0" borderId="22" xfId="0" applyNumberFormat="1" applyFont="1" applyBorder="1" applyAlignment="1" applyProtection="1">
      <alignment horizontal="left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167" fontId="19" fillId="0" borderId="22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8" fillId="0" borderId="3" xfId="0" applyFont="1" applyBorder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" fontId="7" fillId="0" borderId="0" xfId="0" applyNumberFormat="1" applyFont="1" applyAlignment="1" applyProtection="1">
      <protection hidden="1"/>
    </xf>
    <xf numFmtId="0" fontId="8" fillId="0" borderId="14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166" fontId="8" fillId="0" borderId="0" xfId="0" applyNumberFormat="1" applyFont="1" applyBorder="1" applyAlignment="1" applyProtection="1">
      <protection hidden="1"/>
    </xf>
    <xf numFmtId="166" fontId="8" fillId="0" borderId="15" xfId="0" applyNumberFormat="1" applyFont="1" applyBorder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34" fillId="3" borderId="0" xfId="0" applyNumberFormat="1" applyFont="1" applyFill="1" applyAlignment="1" applyProtection="1">
      <alignment horizontal="left" vertical="center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4" fillId="5" borderId="6" xfId="0" applyFont="1" applyFill="1" applyBorder="1" applyAlignment="1" applyProtection="1">
      <alignment horizontal="left" vertical="center"/>
      <protection hidden="1"/>
    </xf>
    <xf numFmtId="0" fontId="4" fillId="5" borderId="7" xfId="0" applyFont="1" applyFill="1" applyBorder="1" applyAlignment="1" applyProtection="1">
      <alignment horizontal="right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4" fontId="4" fillId="5" borderId="7" xfId="0" applyNumberFormat="1" applyFont="1" applyFill="1" applyBorder="1" applyAlignment="1" applyProtection="1">
      <alignment vertical="center"/>
      <protection hidden="1"/>
    </xf>
    <xf numFmtId="0" fontId="0" fillId="5" borderId="8" xfId="0" applyFont="1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9" fillId="5" borderId="0" xfId="0" applyFont="1" applyFill="1" applyAlignment="1" applyProtection="1">
      <alignment horizontal="left" vertical="center"/>
      <protection hidden="1"/>
    </xf>
    <xf numFmtId="0" fontId="19" fillId="5" borderId="0" xfId="0" applyFont="1" applyFill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4" fontId="7" fillId="0" borderId="20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19" fillId="5" borderId="16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4" fontId="21" fillId="0" borderId="0" xfId="0" applyNumberFormat="1" applyFont="1" applyAlignment="1" applyProtection="1">
      <protection hidden="1"/>
    </xf>
    <xf numFmtId="166" fontId="29" fillId="0" borderId="12" xfId="0" applyNumberFormat="1" applyFont="1" applyBorder="1" applyAlignment="1" applyProtection="1">
      <protection hidden="1"/>
    </xf>
    <xf numFmtId="166" fontId="29" fillId="0" borderId="13" xfId="0" applyNumberFormat="1" applyFont="1" applyBorder="1" applyAlignment="1" applyProtection="1">
      <protection hidden="1"/>
    </xf>
    <xf numFmtId="4" fontId="30" fillId="0" borderId="0" xfId="0" applyNumberFormat="1" applyFont="1" applyAlignment="1" applyProtection="1">
      <alignment vertical="center"/>
      <protection hidden="1"/>
    </xf>
    <xf numFmtId="4" fontId="31" fillId="0" borderId="22" xfId="0" applyNumberFormat="1" applyFont="1" applyBorder="1" applyAlignment="1" applyProtection="1">
      <alignment vertical="center"/>
      <protection hidden="1"/>
    </xf>
    <xf numFmtId="0" fontId="31" fillId="0" borderId="22" xfId="0" applyFont="1" applyBorder="1" applyAlignment="1" applyProtection="1">
      <alignment horizontal="left" vertical="center" wrapText="1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31" fillId="3" borderId="14" xfId="0" applyFont="1" applyFill="1" applyBorder="1" applyAlignment="1" applyProtection="1">
      <alignment horizontal="left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22" xfId="0" applyFont="1" applyBorder="1" applyAlignment="1" applyProtection="1">
      <alignment horizontal="center" vertical="center"/>
      <protection hidden="1"/>
    </xf>
    <xf numFmtId="49" fontId="31" fillId="0" borderId="22" xfId="0" applyNumberFormat="1" applyFont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 applyProtection="1">
      <alignment horizontal="center" vertical="center" wrapText="1"/>
      <protection hidden="1"/>
    </xf>
    <xf numFmtId="167" fontId="31" fillId="0" borderId="22" xfId="0" applyNumberFormat="1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14" fillId="0" borderId="5" xfId="0" applyNumberFormat="1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4" fontId="4" fillId="4" borderId="7" xfId="0" applyNumberFormat="1" applyFont="1" applyFill="1" applyBorder="1" applyAlignment="1" applyProtection="1">
      <alignment vertical="center"/>
      <protection hidden="1"/>
    </xf>
    <xf numFmtId="0" fontId="0" fillId="4" borderId="7" xfId="0" applyFont="1" applyFill="1" applyBorder="1" applyAlignment="1" applyProtection="1">
      <alignment vertical="center"/>
      <protection hidden="1"/>
    </xf>
    <xf numFmtId="0" fontId="0" fillId="4" borderId="8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left" vertical="top" wrapText="1"/>
      <protection hidden="1"/>
    </xf>
    <xf numFmtId="0" fontId="36" fillId="0" borderId="0" xfId="0" applyFont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164" fontId="1" fillId="0" borderId="0" xfId="0" applyNumberFormat="1" applyFont="1" applyAlignment="1" applyProtection="1">
      <alignment horizontal="left" vertical="center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left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left" vertical="center"/>
      <protection hidden="1"/>
    </xf>
    <xf numFmtId="0" fontId="19" fillId="5" borderId="7" xfId="0" applyFont="1" applyFill="1" applyBorder="1" applyAlignment="1" applyProtection="1">
      <alignment horizontal="right" vertical="center"/>
      <protection hidden="1"/>
    </xf>
    <xf numFmtId="0" fontId="19" fillId="5" borderId="8" xfId="0" applyFont="1" applyFill="1" applyBorder="1" applyAlignment="1" applyProtection="1">
      <alignment horizontal="left" vertical="center"/>
      <protection hidden="1"/>
    </xf>
    <xf numFmtId="4" fontId="25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4" fontId="21" fillId="0" borderId="0" xfId="0" applyNumberFormat="1" applyFont="1" applyAlignment="1" applyProtection="1">
      <alignment horizontal="right" vertical="center"/>
      <protection hidden="1"/>
    </xf>
    <xf numFmtId="4" fontId="21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30" fillId="0" borderId="0" xfId="0" applyFont="1" applyProtection="1">
      <protection hidden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98"/>
  <sheetViews>
    <sheetView showGridLines="0" tabSelected="1" workbookViewId="0">
      <selection activeCell="E21" sqref="E21"/>
    </sheetView>
  </sheetViews>
  <sheetFormatPr defaultColWidth="9.1640625" defaultRowHeight="11.25" x14ac:dyDescent="0.2"/>
  <cols>
    <col min="1" max="1" width="8.33203125" style="6" customWidth="1"/>
    <col min="2" max="2" width="1.6640625" style="6" customWidth="1"/>
    <col min="3" max="3" width="4.1640625" style="6" customWidth="1"/>
    <col min="4" max="33" width="2.6640625" style="6" customWidth="1"/>
    <col min="34" max="34" width="3.33203125" style="6" customWidth="1"/>
    <col min="35" max="35" width="31.6640625" style="6" customWidth="1"/>
    <col min="36" max="37" width="2.5" style="6" customWidth="1"/>
    <col min="38" max="38" width="8.33203125" style="6" customWidth="1"/>
    <col min="39" max="39" width="3.33203125" style="6" customWidth="1"/>
    <col min="40" max="40" width="13.33203125" style="6" customWidth="1"/>
    <col min="41" max="41" width="7.5" style="6" customWidth="1"/>
    <col min="42" max="42" width="7.83203125" style="6" customWidth="1"/>
    <col min="43" max="43" width="7.83203125" style="6" hidden="1" customWidth="1"/>
    <col min="44" max="44" width="0.1640625" style="6" customWidth="1"/>
    <col min="45" max="95" width="7.83203125" style="6" hidden="1" customWidth="1"/>
    <col min="96" max="101" width="0" style="6" hidden="1" customWidth="1"/>
    <col min="102" max="16384" width="9.1640625" style="6"/>
  </cols>
  <sheetData>
    <row r="1" spans="1:74" x14ac:dyDescent="0.2">
      <c r="A1" s="4" t="s">
        <v>0</v>
      </c>
      <c r="AZ1" s="5" t="s">
        <v>1</v>
      </c>
      <c r="BA1" s="5" t="s">
        <v>2</v>
      </c>
      <c r="BB1" s="5" t="s">
        <v>1</v>
      </c>
      <c r="BT1" s="5" t="s">
        <v>3</v>
      </c>
      <c r="BU1" s="5" t="s">
        <v>3</v>
      </c>
      <c r="BV1" s="5" t="s">
        <v>4</v>
      </c>
    </row>
    <row r="2" spans="1:74" ht="36.950000000000003" customHeight="1" x14ac:dyDescent="0.2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8" t="s">
        <v>6</v>
      </c>
      <c r="BT2" s="8" t="s">
        <v>7</v>
      </c>
    </row>
    <row r="3" spans="1:74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7</v>
      </c>
    </row>
    <row r="4" spans="1:74" ht="24.95" customHeight="1" x14ac:dyDescent="0.2">
      <c r="B4" s="11"/>
      <c r="D4" s="12" t="s">
        <v>8</v>
      </c>
      <c r="AR4" s="11"/>
      <c r="AS4" s="13" t="s">
        <v>9</v>
      </c>
      <c r="BE4" s="14" t="s">
        <v>10</v>
      </c>
      <c r="BS4" s="8" t="s">
        <v>11</v>
      </c>
    </row>
    <row r="5" spans="1:74" ht="12" customHeight="1" x14ac:dyDescent="0.2">
      <c r="B5" s="11"/>
      <c r="D5" s="15" t="s">
        <v>12</v>
      </c>
      <c r="K5" s="220" t="s">
        <v>400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1"/>
      <c r="BE5" s="179" t="s">
        <v>13</v>
      </c>
      <c r="BS5" s="8" t="s">
        <v>6</v>
      </c>
    </row>
    <row r="6" spans="1:74" ht="36.950000000000003" customHeight="1" x14ac:dyDescent="0.25">
      <c r="B6" s="11"/>
      <c r="D6" s="16" t="s">
        <v>14</v>
      </c>
      <c r="K6" s="202" t="s">
        <v>399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1"/>
      <c r="BE6" s="180"/>
      <c r="BS6" s="8" t="s">
        <v>6</v>
      </c>
    </row>
    <row r="7" spans="1:74" ht="12" customHeight="1" x14ac:dyDescent="0.2">
      <c r="B7" s="11"/>
      <c r="D7" s="17" t="s">
        <v>15</v>
      </c>
      <c r="K7" s="18" t="s">
        <v>1</v>
      </c>
      <c r="AK7" s="17" t="s">
        <v>16</v>
      </c>
      <c r="AN7" s="18" t="s">
        <v>1</v>
      </c>
      <c r="AR7" s="11"/>
      <c r="BE7" s="180"/>
      <c r="BS7" s="8" t="s">
        <v>6</v>
      </c>
    </row>
    <row r="8" spans="1:74" ht="12" customHeight="1" x14ac:dyDescent="0.2">
      <c r="B8" s="11"/>
      <c r="D8" s="17" t="s">
        <v>17</v>
      </c>
      <c r="K8" s="19" t="s">
        <v>395</v>
      </c>
      <c r="AK8" s="17" t="s">
        <v>19</v>
      </c>
      <c r="AN8" s="20" t="s">
        <v>397</v>
      </c>
      <c r="AR8" s="11"/>
      <c r="BE8" s="180"/>
      <c r="BS8" s="8" t="s">
        <v>6</v>
      </c>
    </row>
    <row r="9" spans="1:74" ht="14.45" customHeight="1" x14ac:dyDescent="0.2">
      <c r="B9" s="11"/>
      <c r="AR9" s="11"/>
      <c r="BE9" s="180"/>
      <c r="BS9" s="8" t="s">
        <v>6</v>
      </c>
    </row>
    <row r="10" spans="1:74" ht="12" customHeight="1" x14ac:dyDescent="0.2">
      <c r="B10" s="11"/>
      <c r="D10" s="17" t="s">
        <v>20</v>
      </c>
      <c r="AK10" s="17" t="s">
        <v>21</v>
      </c>
      <c r="AN10" s="18" t="s">
        <v>1</v>
      </c>
      <c r="AR10" s="11"/>
      <c r="BE10" s="180"/>
      <c r="BS10" s="8" t="s">
        <v>6</v>
      </c>
    </row>
    <row r="11" spans="1:74" ht="18.399999999999999" customHeight="1" x14ac:dyDescent="0.2">
      <c r="B11" s="11"/>
      <c r="E11" s="18" t="s">
        <v>22</v>
      </c>
      <c r="AK11" s="17" t="s">
        <v>23</v>
      </c>
      <c r="AN11" s="18" t="s">
        <v>1</v>
      </c>
      <c r="AR11" s="11"/>
      <c r="BE11" s="180"/>
      <c r="BS11" s="8" t="s">
        <v>6</v>
      </c>
    </row>
    <row r="12" spans="1:74" ht="6.95" customHeight="1" x14ac:dyDescent="0.2">
      <c r="B12" s="11"/>
      <c r="AR12" s="11"/>
      <c r="BE12" s="180"/>
      <c r="BS12" s="8" t="s">
        <v>6</v>
      </c>
    </row>
    <row r="13" spans="1:74" ht="12" customHeight="1" x14ac:dyDescent="0.2">
      <c r="B13" s="11"/>
      <c r="D13" s="17" t="s">
        <v>24</v>
      </c>
      <c r="AK13" s="17" t="s">
        <v>21</v>
      </c>
      <c r="AN13" s="20" t="s">
        <v>397</v>
      </c>
      <c r="AR13" s="11"/>
      <c r="BE13" s="180"/>
      <c r="BS13" s="8" t="s">
        <v>6</v>
      </c>
    </row>
    <row r="14" spans="1:74" ht="12.75" x14ac:dyDescent="0.2">
      <c r="B14" s="11"/>
      <c r="E14" s="20" t="s">
        <v>397</v>
      </c>
      <c r="F14" s="22"/>
      <c r="G14" s="22"/>
      <c r="H14" s="22"/>
      <c r="I14" s="22"/>
      <c r="J14" s="22"/>
      <c r="K14" s="22"/>
      <c r="L14" s="22"/>
      <c r="M14" s="22"/>
      <c r="N14" s="21"/>
      <c r="O14" s="22"/>
      <c r="P14" s="22"/>
      <c r="Q14" s="22"/>
      <c r="R14" s="22"/>
      <c r="S14" s="22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17" t="s">
        <v>23</v>
      </c>
      <c r="AN14" s="20" t="s">
        <v>397</v>
      </c>
      <c r="AR14" s="11"/>
      <c r="BE14" s="180"/>
      <c r="BS14" s="8" t="s">
        <v>6</v>
      </c>
    </row>
    <row r="15" spans="1:74" ht="6.95" customHeight="1" x14ac:dyDescent="0.2">
      <c r="B15" s="11"/>
      <c r="AR15" s="11"/>
      <c r="BE15" s="180"/>
      <c r="BS15" s="8" t="s">
        <v>3</v>
      </c>
    </row>
    <row r="16" spans="1:74" ht="12" customHeight="1" x14ac:dyDescent="0.2">
      <c r="B16" s="11"/>
      <c r="D16" s="17" t="s">
        <v>25</v>
      </c>
      <c r="AK16" s="17" t="s">
        <v>21</v>
      </c>
      <c r="AN16" s="18" t="s">
        <v>1</v>
      </c>
      <c r="AR16" s="11"/>
      <c r="BE16" s="180"/>
      <c r="BS16" s="8" t="s">
        <v>3</v>
      </c>
    </row>
    <row r="17" spans="2:71" ht="18.399999999999999" customHeight="1" x14ac:dyDescent="0.2">
      <c r="B17" s="11"/>
      <c r="E17" s="18" t="s">
        <v>26</v>
      </c>
      <c r="AK17" s="17" t="s">
        <v>23</v>
      </c>
      <c r="AN17" s="18" t="s">
        <v>1</v>
      </c>
      <c r="AR17" s="11"/>
      <c r="BE17" s="180"/>
      <c r="BS17" s="8" t="s">
        <v>27</v>
      </c>
    </row>
    <row r="18" spans="2:71" ht="6.95" customHeight="1" x14ac:dyDescent="0.2">
      <c r="B18" s="11"/>
      <c r="AR18" s="11"/>
      <c r="BE18" s="180"/>
      <c r="BS18" s="8" t="s">
        <v>6</v>
      </c>
    </row>
    <row r="19" spans="2:71" ht="12" customHeight="1" x14ac:dyDescent="0.2">
      <c r="B19" s="11"/>
      <c r="D19" s="17" t="s">
        <v>28</v>
      </c>
      <c r="AK19" s="17" t="s">
        <v>21</v>
      </c>
      <c r="AN19" s="18" t="s">
        <v>1</v>
      </c>
      <c r="AR19" s="11"/>
      <c r="BE19" s="180"/>
      <c r="BS19" s="8" t="s">
        <v>6</v>
      </c>
    </row>
    <row r="20" spans="2:71" ht="12.75" x14ac:dyDescent="0.2">
      <c r="B20" s="11"/>
      <c r="E20" s="20" t="s">
        <v>397</v>
      </c>
      <c r="F20" s="22"/>
      <c r="G20" s="22"/>
      <c r="H20" s="22"/>
      <c r="I20" s="22"/>
      <c r="J20" s="22"/>
      <c r="K20" s="22"/>
      <c r="L20" s="22"/>
      <c r="M20" s="22"/>
      <c r="N20" s="21"/>
      <c r="O20" s="22"/>
      <c r="P20" s="22"/>
      <c r="Q20" s="22"/>
      <c r="R20" s="22"/>
      <c r="S20" s="22"/>
      <c r="T20" s="22"/>
      <c r="AK20" s="17" t="s">
        <v>23</v>
      </c>
      <c r="AN20" s="18" t="s">
        <v>1</v>
      </c>
      <c r="AR20" s="11"/>
      <c r="BE20" s="180"/>
      <c r="BS20" s="8" t="s">
        <v>27</v>
      </c>
    </row>
    <row r="21" spans="2:71" ht="6.95" customHeight="1" x14ac:dyDescent="0.2">
      <c r="B21" s="11"/>
      <c r="AR21" s="11"/>
      <c r="BE21" s="180"/>
    </row>
    <row r="22" spans="2:71" ht="12" customHeight="1" x14ac:dyDescent="0.2">
      <c r="B22" s="11"/>
      <c r="D22" s="17" t="s">
        <v>29</v>
      </c>
      <c r="AR22" s="11"/>
      <c r="BE22" s="180"/>
    </row>
    <row r="23" spans="2:71" ht="16.5" customHeight="1" x14ac:dyDescent="0.2">
      <c r="B23" s="11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1"/>
      <c r="BE23" s="180"/>
    </row>
    <row r="24" spans="2:71" ht="6.95" customHeight="1" x14ac:dyDescent="0.2">
      <c r="B24" s="11"/>
      <c r="AR24" s="11"/>
      <c r="BE24" s="180"/>
    </row>
    <row r="25" spans="2:71" ht="6.95" customHeight="1" x14ac:dyDescent="0.2">
      <c r="B25" s="1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1"/>
      <c r="BE25" s="180"/>
    </row>
    <row r="26" spans="2:71" s="26" customFormat="1" ht="25.9" customHeight="1" x14ac:dyDescent="0.2">
      <c r="B26" s="25"/>
      <c r="D26" s="27" t="s">
        <v>30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2">
        <f>ROUND(AG94,2)</f>
        <v>0</v>
      </c>
      <c r="AL26" s="183"/>
      <c r="AM26" s="183"/>
      <c r="AN26" s="183"/>
      <c r="AO26" s="183"/>
      <c r="AR26" s="25"/>
      <c r="BE26" s="180"/>
    </row>
    <row r="27" spans="2:71" s="26" customFormat="1" ht="6.95" customHeight="1" x14ac:dyDescent="0.2">
      <c r="B27" s="25"/>
      <c r="AR27" s="25"/>
      <c r="BE27" s="180"/>
    </row>
    <row r="28" spans="2:71" s="26" customFormat="1" ht="12.75" x14ac:dyDescent="0.2">
      <c r="B28" s="25"/>
      <c r="L28" s="204" t="s">
        <v>31</v>
      </c>
      <c r="M28" s="204"/>
      <c r="N28" s="204"/>
      <c r="O28" s="204"/>
      <c r="P28" s="204"/>
      <c r="W28" s="204" t="s">
        <v>32</v>
      </c>
      <c r="X28" s="204"/>
      <c r="Y28" s="204"/>
      <c r="Z28" s="204"/>
      <c r="AA28" s="204"/>
      <c r="AB28" s="204"/>
      <c r="AC28" s="204"/>
      <c r="AD28" s="204"/>
      <c r="AE28" s="204"/>
      <c r="AK28" s="204" t="s">
        <v>33</v>
      </c>
      <c r="AL28" s="204"/>
      <c r="AM28" s="204"/>
      <c r="AN28" s="204"/>
      <c r="AO28" s="204"/>
      <c r="AR28" s="25"/>
      <c r="BE28" s="180"/>
    </row>
    <row r="29" spans="2:71" s="31" customFormat="1" ht="14.45" customHeight="1" x14ac:dyDescent="0.2">
      <c r="B29" s="30"/>
      <c r="D29" s="17" t="s">
        <v>34</v>
      </c>
      <c r="F29" s="17" t="s">
        <v>35</v>
      </c>
      <c r="L29" s="205">
        <v>0.2</v>
      </c>
      <c r="M29" s="185"/>
      <c r="N29" s="185"/>
      <c r="O29" s="185"/>
      <c r="P29" s="18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 2)</f>
        <v>0</v>
      </c>
      <c r="AL29" s="185"/>
      <c r="AM29" s="185"/>
      <c r="AN29" s="185"/>
      <c r="AO29" s="185"/>
      <c r="AR29" s="30"/>
      <c r="BE29" s="181"/>
    </row>
    <row r="30" spans="2:71" s="31" customFormat="1" ht="14.45" customHeight="1" x14ac:dyDescent="0.2">
      <c r="B30" s="30"/>
      <c r="F30" s="17" t="s">
        <v>36</v>
      </c>
      <c r="L30" s="205">
        <v>0.2</v>
      </c>
      <c r="M30" s="185"/>
      <c r="N30" s="185"/>
      <c r="O30" s="185"/>
      <c r="P30" s="18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 2)</f>
        <v>0</v>
      </c>
      <c r="AL30" s="185"/>
      <c r="AM30" s="185"/>
      <c r="AN30" s="185"/>
      <c r="AO30" s="185"/>
      <c r="AR30" s="30"/>
      <c r="BE30" s="181"/>
    </row>
    <row r="31" spans="2:71" s="31" customFormat="1" ht="14.45" hidden="1" customHeight="1" x14ac:dyDescent="0.2">
      <c r="B31" s="30"/>
      <c r="F31" s="17" t="s">
        <v>37</v>
      </c>
      <c r="L31" s="205">
        <v>0.2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0"/>
      <c r="BE31" s="181"/>
    </row>
    <row r="32" spans="2:71" s="31" customFormat="1" ht="14.45" hidden="1" customHeight="1" x14ac:dyDescent="0.2">
      <c r="B32" s="30"/>
      <c r="F32" s="17" t="s">
        <v>38</v>
      </c>
      <c r="L32" s="205">
        <v>0.2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0"/>
      <c r="BE32" s="181"/>
    </row>
    <row r="33" spans="2:57" s="31" customFormat="1" ht="14.45" hidden="1" customHeight="1" x14ac:dyDescent="0.2">
      <c r="B33" s="30"/>
      <c r="F33" s="17" t="s">
        <v>39</v>
      </c>
      <c r="L33" s="205">
        <v>0</v>
      </c>
      <c r="M33" s="185"/>
      <c r="N33" s="185"/>
      <c r="O33" s="185"/>
      <c r="P33" s="18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0"/>
      <c r="BE33" s="181"/>
    </row>
    <row r="34" spans="2:57" s="26" customFormat="1" ht="6.95" customHeight="1" x14ac:dyDescent="0.2">
      <c r="B34" s="25"/>
      <c r="AR34" s="25"/>
      <c r="BE34" s="180"/>
    </row>
    <row r="35" spans="2:57" s="26" customFormat="1" ht="25.9" customHeight="1" x14ac:dyDescent="0.2">
      <c r="B35" s="25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209" t="s">
        <v>42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6">
        <f>SUM(AK26:AK33)</f>
        <v>0</v>
      </c>
      <c r="AL35" s="187"/>
      <c r="AM35" s="187"/>
      <c r="AN35" s="187"/>
      <c r="AO35" s="188"/>
      <c r="AP35" s="32"/>
      <c r="AQ35" s="32"/>
      <c r="AR35" s="25"/>
    </row>
    <row r="36" spans="2:57" s="26" customFormat="1" ht="6.95" customHeight="1" x14ac:dyDescent="0.2">
      <c r="B36" s="25"/>
      <c r="AR36" s="25"/>
    </row>
    <row r="37" spans="2:57" s="26" customFormat="1" ht="14.45" customHeight="1" x14ac:dyDescent="0.2">
      <c r="B37" s="25"/>
      <c r="AR37" s="25"/>
    </row>
    <row r="38" spans="2:57" ht="14.45" customHeight="1" x14ac:dyDescent="0.2">
      <c r="B38" s="11"/>
      <c r="AR38" s="11"/>
    </row>
    <row r="39" spans="2:57" ht="14.45" customHeight="1" x14ac:dyDescent="0.2">
      <c r="B39" s="11"/>
      <c r="AR39" s="11"/>
    </row>
    <row r="40" spans="2:57" ht="14.45" customHeight="1" x14ac:dyDescent="0.2">
      <c r="B40" s="11"/>
      <c r="AR40" s="11"/>
    </row>
    <row r="41" spans="2:57" ht="14.45" customHeight="1" x14ac:dyDescent="0.2">
      <c r="B41" s="11"/>
      <c r="AR41" s="11"/>
    </row>
    <row r="42" spans="2:57" ht="14.45" customHeight="1" x14ac:dyDescent="0.2">
      <c r="B42" s="11"/>
      <c r="AR42" s="11"/>
    </row>
    <row r="43" spans="2:57" ht="14.45" customHeight="1" x14ac:dyDescent="0.2">
      <c r="B43" s="11"/>
      <c r="AR43" s="11"/>
    </row>
    <row r="44" spans="2:57" ht="14.45" customHeight="1" x14ac:dyDescent="0.2">
      <c r="B44" s="11"/>
      <c r="AR44" s="11"/>
    </row>
    <row r="45" spans="2:57" ht="14.45" customHeight="1" x14ac:dyDescent="0.2">
      <c r="B45" s="11"/>
      <c r="AR45" s="11"/>
    </row>
    <row r="46" spans="2:57" ht="14.45" customHeight="1" x14ac:dyDescent="0.2">
      <c r="B46" s="11"/>
      <c r="AR46" s="11"/>
    </row>
    <row r="47" spans="2:57" ht="14.45" customHeight="1" x14ac:dyDescent="0.2">
      <c r="B47" s="11"/>
      <c r="AR47" s="11"/>
    </row>
    <row r="48" spans="2:57" ht="14.45" customHeight="1" x14ac:dyDescent="0.2">
      <c r="B48" s="11"/>
      <c r="AR48" s="11"/>
    </row>
    <row r="49" spans="2:44" s="26" customFormat="1" ht="14.45" customHeight="1" x14ac:dyDescent="0.2">
      <c r="B49" s="25"/>
      <c r="D49" s="36" t="s">
        <v>43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44</v>
      </c>
      <c r="AI49" s="37"/>
      <c r="AJ49" s="37"/>
      <c r="AK49" s="37"/>
      <c r="AL49" s="37"/>
      <c r="AM49" s="37"/>
      <c r="AN49" s="37"/>
      <c r="AO49" s="37"/>
      <c r="AR49" s="25"/>
    </row>
    <row r="50" spans="2:44" x14ac:dyDescent="0.2">
      <c r="B50" s="11"/>
      <c r="AR50" s="11"/>
    </row>
    <row r="51" spans="2:44" x14ac:dyDescent="0.2">
      <c r="B51" s="11"/>
      <c r="AR51" s="11"/>
    </row>
    <row r="52" spans="2:44" x14ac:dyDescent="0.2">
      <c r="B52" s="11"/>
      <c r="AR52" s="11"/>
    </row>
    <row r="53" spans="2:44" x14ac:dyDescent="0.2">
      <c r="B53" s="11"/>
      <c r="AR53" s="11"/>
    </row>
    <row r="54" spans="2:44" x14ac:dyDescent="0.2">
      <c r="B54" s="11"/>
      <c r="AR54" s="11"/>
    </row>
    <row r="55" spans="2:44" x14ac:dyDescent="0.2">
      <c r="B55" s="11"/>
      <c r="AR55" s="11"/>
    </row>
    <row r="56" spans="2:44" x14ac:dyDescent="0.2">
      <c r="B56" s="11"/>
      <c r="AR56" s="11"/>
    </row>
    <row r="57" spans="2:44" x14ac:dyDescent="0.2">
      <c r="B57" s="11"/>
      <c r="AR57" s="11"/>
    </row>
    <row r="58" spans="2:44" x14ac:dyDescent="0.2">
      <c r="B58" s="11"/>
      <c r="AR58" s="11"/>
    </row>
    <row r="59" spans="2:44" x14ac:dyDescent="0.2">
      <c r="B59" s="11"/>
      <c r="AR59" s="11"/>
    </row>
    <row r="60" spans="2:44" s="26" customFormat="1" ht="12.75" x14ac:dyDescent="0.2">
      <c r="B60" s="25"/>
      <c r="D60" s="38" t="s">
        <v>45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46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45</v>
      </c>
      <c r="AI60" s="28"/>
      <c r="AJ60" s="28"/>
      <c r="AK60" s="28"/>
      <c r="AL60" s="28"/>
      <c r="AM60" s="38" t="s">
        <v>46</v>
      </c>
      <c r="AN60" s="28"/>
      <c r="AO60" s="28"/>
      <c r="AR60" s="25"/>
    </row>
    <row r="61" spans="2:44" x14ac:dyDescent="0.2">
      <c r="B61" s="11"/>
      <c r="AR61" s="11"/>
    </row>
    <row r="62" spans="2:44" x14ac:dyDescent="0.2">
      <c r="B62" s="11"/>
      <c r="AR62" s="11"/>
    </row>
    <row r="63" spans="2:44" x14ac:dyDescent="0.2">
      <c r="B63" s="11"/>
      <c r="AR63" s="11"/>
    </row>
    <row r="64" spans="2:44" s="26" customFormat="1" ht="12.75" x14ac:dyDescent="0.2">
      <c r="B64" s="25"/>
      <c r="D64" s="36" t="s">
        <v>47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48</v>
      </c>
      <c r="AI64" s="37"/>
      <c r="AJ64" s="37"/>
      <c r="AK64" s="37"/>
      <c r="AL64" s="37"/>
      <c r="AM64" s="37"/>
      <c r="AN64" s="37"/>
      <c r="AO64" s="37"/>
      <c r="AR64" s="25"/>
    </row>
    <row r="65" spans="2:44" x14ac:dyDescent="0.2">
      <c r="B65" s="11"/>
      <c r="AR65" s="11"/>
    </row>
    <row r="66" spans="2:44" x14ac:dyDescent="0.2">
      <c r="B66" s="11"/>
      <c r="AR66" s="11"/>
    </row>
    <row r="67" spans="2:44" x14ac:dyDescent="0.2">
      <c r="B67" s="11"/>
      <c r="AR67" s="11"/>
    </row>
    <row r="68" spans="2:44" x14ac:dyDescent="0.2">
      <c r="B68" s="11"/>
      <c r="AR68" s="11"/>
    </row>
    <row r="69" spans="2:44" x14ac:dyDescent="0.2">
      <c r="B69" s="11"/>
      <c r="AR69" s="11"/>
    </row>
    <row r="70" spans="2:44" x14ac:dyDescent="0.2">
      <c r="B70" s="11"/>
      <c r="AR70" s="11"/>
    </row>
    <row r="71" spans="2:44" x14ac:dyDescent="0.2">
      <c r="B71" s="11"/>
      <c r="AR71" s="11"/>
    </row>
    <row r="72" spans="2:44" x14ac:dyDescent="0.2">
      <c r="B72" s="11"/>
      <c r="AR72" s="11"/>
    </row>
    <row r="73" spans="2:44" x14ac:dyDescent="0.2">
      <c r="B73" s="11"/>
      <c r="AR73" s="11"/>
    </row>
    <row r="74" spans="2:44" x14ac:dyDescent="0.2">
      <c r="B74" s="11"/>
      <c r="AR74" s="11"/>
    </row>
    <row r="75" spans="2:44" s="26" customFormat="1" ht="12.75" x14ac:dyDescent="0.2">
      <c r="B75" s="25"/>
      <c r="D75" s="38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46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45</v>
      </c>
      <c r="AI75" s="28"/>
      <c r="AJ75" s="28"/>
      <c r="AK75" s="28"/>
      <c r="AL75" s="28"/>
      <c r="AM75" s="38" t="s">
        <v>46</v>
      </c>
      <c r="AN75" s="28"/>
      <c r="AO75" s="28"/>
      <c r="AR75" s="25"/>
    </row>
    <row r="76" spans="2:44" s="26" customFormat="1" x14ac:dyDescent="0.2">
      <c r="B76" s="25"/>
      <c r="AR76" s="25"/>
    </row>
    <row r="77" spans="2:44" s="26" customFormat="1" ht="6.95" customHeight="1" x14ac:dyDescent="0.2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5"/>
    </row>
    <row r="81" spans="1:91" s="26" customFormat="1" ht="6.95" customHeight="1" x14ac:dyDescent="0.2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5"/>
    </row>
    <row r="82" spans="1:91" s="26" customFormat="1" ht="24.95" customHeight="1" x14ac:dyDescent="0.2">
      <c r="B82" s="25"/>
      <c r="C82" s="12" t="s">
        <v>49</v>
      </c>
      <c r="AR82" s="25"/>
    </row>
    <row r="83" spans="1:91" s="26" customFormat="1" ht="6.95" customHeight="1" x14ac:dyDescent="0.2">
      <c r="B83" s="25"/>
      <c r="AR83" s="25"/>
    </row>
    <row r="84" spans="1:91" s="43" customFormat="1" ht="12" customHeight="1" x14ac:dyDescent="0.2">
      <c r="B84" s="44"/>
      <c r="C84" s="17" t="s">
        <v>12</v>
      </c>
      <c r="L84" s="43" t="str">
        <f>K5</f>
        <v>K2-01</v>
      </c>
      <c r="AR84" s="44"/>
    </row>
    <row r="85" spans="1:91" s="45" customFormat="1" ht="36.950000000000003" customHeight="1" x14ac:dyDescent="0.2">
      <c r="B85" s="46"/>
      <c r="C85" s="47" t="s">
        <v>14</v>
      </c>
      <c r="L85" s="197" t="str">
        <f>K6</f>
        <v>Zníženie energetickej náročnosti v podniku RONA, a.s. – časť Výmena otvorových konštrukcií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6"/>
    </row>
    <row r="86" spans="1:91" s="26" customFormat="1" ht="6.95" customHeight="1" x14ac:dyDescent="0.2">
      <c r="B86" s="25"/>
      <c r="AR86" s="25"/>
    </row>
    <row r="87" spans="1:91" s="26" customFormat="1" ht="12" customHeight="1" x14ac:dyDescent="0.2">
      <c r="B87" s="25"/>
      <c r="C87" s="17" t="s">
        <v>17</v>
      </c>
      <c r="L87" s="48" t="str">
        <f>IF(K8="","",K8)</f>
        <v>Lednické Rovne</v>
      </c>
      <c r="AI87" s="17" t="s">
        <v>19</v>
      </c>
      <c r="AM87" s="199" t="str">
        <f>IF(AN8= "","",AN8)</f>
        <v>Vyplň údaj</v>
      </c>
      <c r="AN87" s="199"/>
      <c r="AR87" s="25"/>
    </row>
    <row r="88" spans="1:91" s="26" customFormat="1" ht="6.95" customHeight="1" x14ac:dyDescent="0.2">
      <c r="B88" s="25"/>
      <c r="AR88" s="25"/>
    </row>
    <row r="89" spans="1:91" s="26" customFormat="1" ht="15.2" customHeight="1" x14ac:dyDescent="0.2">
      <c r="B89" s="25"/>
      <c r="C89" s="17" t="s">
        <v>20</v>
      </c>
      <c r="L89" s="43" t="str">
        <f>IF(E11= "","",E11)</f>
        <v>Rona, a.s.</v>
      </c>
      <c r="AI89" s="17" t="s">
        <v>25</v>
      </c>
      <c r="AM89" s="200" t="str">
        <f>IF(E17="","",E17)</f>
        <v>Ing. Viliam Michálek</v>
      </c>
      <c r="AN89" s="201"/>
      <c r="AO89" s="201"/>
      <c r="AP89" s="201"/>
      <c r="AR89" s="25"/>
      <c r="AS89" s="191" t="s">
        <v>50</v>
      </c>
      <c r="AT89" s="192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26" customFormat="1" ht="15.2" customHeight="1" x14ac:dyDescent="0.2">
      <c r="B90" s="25"/>
      <c r="C90" s="17" t="s">
        <v>24</v>
      </c>
      <c r="L90" s="43" t="str">
        <f>IF(E14= "Vyplň údaj","",E14)</f>
        <v/>
      </c>
      <c r="AI90" s="17" t="s">
        <v>28</v>
      </c>
      <c r="AM90" s="195" t="str">
        <f>IF(E20="Vyplň údaj","",E20)</f>
        <v/>
      </c>
      <c r="AN90" s="196"/>
      <c r="AO90" s="196"/>
      <c r="AP90" s="196"/>
      <c r="AR90" s="25"/>
      <c r="AS90" s="193"/>
      <c r="AT90" s="194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26" customFormat="1" ht="10.9" customHeight="1" x14ac:dyDescent="0.2">
      <c r="B91" s="25"/>
      <c r="AR91" s="25"/>
      <c r="AS91" s="193"/>
      <c r="AT91" s="194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26" customFormat="1" ht="29.25" customHeight="1" x14ac:dyDescent="0.2">
      <c r="B92" s="25"/>
      <c r="C92" s="206" t="s">
        <v>51</v>
      </c>
      <c r="D92" s="207"/>
      <c r="E92" s="207"/>
      <c r="F92" s="207"/>
      <c r="G92" s="207"/>
      <c r="H92" s="54"/>
      <c r="I92" s="208" t="s">
        <v>52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10" t="s">
        <v>53</v>
      </c>
      <c r="AH92" s="207"/>
      <c r="AI92" s="207"/>
      <c r="AJ92" s="207"/>
      <c r="AK92" s="207"/>
      <c r="AL92" s="207"/>
      <c r="AM92" s="207"/>
      <c r="AN92" s="208" t="s">
        <v>54</v>
      </c>
      <c r="AO92" s="207"/>
      <c r="AP92" s="211"/>
      <c r="AQ92" s="55" t="s">
        <v>55</v>
      </c>
      <c r="AR92" s="25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</row>
    <row r="93" spans="1:91" s="26" customFormat="1" ht="10.9" customHeight="1" x14ac:dyDescent="0.2">
      <c r="B93" s="25"/>
      <c r="AR93" s="25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60" customFormat="1" ht="32.450000000000003" customHeight="1" x14ac:dyDescent="0.2">
      <c r="B94" s="61"/>
      <c r="C94" s="62" t="s">
        <v>68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5">
        <f>ROUND(SUM(AG95:AG96),2)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4" t="s">
        <v>1</v>
      </c>
      <c r="AR94" s="61"/>
      <c r="AS94" s="65">
        <f>ROUND(SUM(AS95:AS96),2)</f>
        <v>0</v>
      </c>
      <c r="AT94" s="66">
        <f>ROUND(SUM(AV94:AW94),2)</f>
        <v>0</v>
      </c>
      <c r="AU94" s="67">
        <f>ROUND(SUM(AU95:AU96),5)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ROUND(SUM(AZ95:AZ96),2)</f>
        <v>0</v>
      </c>
      <c r="BA94" s="66">
        <f>ROUND(SUM(BA95:BA96),2)</f>
        <v>0</v>
      </c>
      <c r="BB94" s="66">
        <f>ROUND(SUM(BB95:BB96),2)</f>
        <v>0</v>
      </c>
      <c r="BC94" s="66">
        <f>ROUND(SUM(BC95:BC96),2)</f>
        <v>0</v>
      </c>
      <c r="BD94" s="68">
        <f>ROUND(SUM(BD95:BD96),2)</f>
        <v>0</v>
      </c>
      <c r="BS94" s="69" t="s">
        <v>69</v>
      </c>
      <c r="BT94" s="69" t="s">
        <v>70</v>
      </c>
      <c r="BU94" s="70" t="s">
        <v>71</v>
      </c>
      <c r="BV94" s="69" t="s">
        <v>72</v>
      </c>
      <c r="BW94" s="69" t="s">
        <v>4</v>
      </c>
      <c r="BX94" s="69" t="s">
        <v>73</v>
      </c>
      <c r="CL94" s="69" t="s">
        <v>1</v>
      </c>
    </row>
    <row r="95" spans="1:91" s="80" customFormat="1" ht="27" customHeight="1" x14ac:dyDescent="0.2">
      <c r="A95" s="71" t="s">
        <v>74</v>
      </c>
      <c r="B95" s="72"/>
      <c r="C95" s="73"/>
      <c r="D95" s="214" t="s">
        <v>75</v>
      </c>
      <c r="E95" s="214"/>
      <c r="F95" s="214"/>
      <c r="G95" s="214"/>
      <c r="H95" s="214"/>
      <c r="I95" s="74"/>
      <c r="J95" s="214" t="s">
        <v>76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'BP - Fasáda výplní - búra...'!J30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5" t="s">
        <v>77</v>
      </c>
      <c r="AR95" s="72"/>
      <c r="AS95" s="76">
        <v>0</v>
      </c>
      <c r="AT95" s="77">
        <f>ROUND(SUM(AV95:AW95),2)</f>
        <v>0</v>
      </c>
      <c r="AU95" s="78">
        <f>'BP - Fasáda výplní - búra...'!P123</f>
        <v>0</v>
      </c>
      <c r="AV95" s="77">
        <f>'BP - Fasáda výplní - búra...'!J33</f>
        <v>0</v>
      </c>
      <c r="AW95" s="77">
        <f>'BP - Fasáda výplní - búra...'!J34</f>
        <v>0</v>
      </c>
      <c r="AX95" s="77">
        <f>'BP - Fasáda výplní - búra...'!J35</f>
        <v>0</v>
      </c>
      <c r="AY95" s="77">
        <f>'BP - Fasáda výplní - búra...'!J36</f>
        <v>0</v>
      </c>
      <c r="AZ95" s="77">
        <f>'BP - Fasáda výplní - búra...'!F33</f>
        <v>0</v>
      </c>
      <c r="BA95" s="77">
        <f>'BP - Fasáda výplní - búra...'!F34</f>
        <v>0</v>
      </c>
      <c r="BB95" s="77">
        <f>'BP - Fasáda výplní - búra...'!F35</f>
        <v>0</v>
      </c>
      <c r="BC95" s="77">
        <f>'BP - Fasáda výplní - búra...'!F36</f>
        <v>0</v>
      </c>
      <c r="BD95" s="79">
        <f>'BP - Fasáda výplní - búra...'!F37</f>
        <v>0</v>
      </c>
      <c r="BT95" s="81" t="s">
        <v>78</v>
      </c>
      <c r="BV95" s="81" t="s">
        <v>72</v>
      </c>
      <c r="BW95" s="81" t="s">
        <v>79</v>
      </c>
      <c r="BX95" s="81" t="s">
        <v>4</v>
      </c>
      <c r="CL95" s="81" t="s">
        <v>1</v>
      </c>
      <c r="CM95" s="81" t="s">
        <v>70</v>
      </c>
    </row>
    <row r="96" spans="1:91" s="80" customFormat="1" ht="16.5" customHeight="1" x14ac:dyDescent="0.2">
      <c r="A96" s="71" t="s">
        <v>74</v>
      </c>
      <c r="B96" s="72"/>
      <c r="C96" s="73"/>
      <c r="D96" s="214" t="s">
        <v>80</v>
      </c>
      <c r="E96" s="214"/>
      <c r="F96" s="214"/>
      <c r="G96" s="214"/>
      <c r="H96" s="214"/>
      <c r="I96" s="74"/>
      <c r="J96" s="214" t="s">
        <v>81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2">
        <f>'NS - Fasáda výplní - nový...'!J30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75" t="s">
        <v>77</v>
      </c>
      <c r="AR96" s="72"/>
      <c r="AS96" s="82">
        <v>0</v>
      </c>
      <c r="AT96" s="83">
        <f>ROUND(SUM(AV96:AW96),2)</f>
        <v>0</v>
      </c>
      <c r="AU96" s="84">
        <f>'NS - Fasáda výplní - nový...'!P130</f>
        <v>0</v>
      </c>
      <c r="AV96" s="83">
        <f>'NS - Fasáda výplní - nový...'!J33</f>
        <v>0</v>
      </c>
      <c r="AW96" s="83">
        <f>'NS - Fasáda výplní - nový...'!J34</f>
        <v>0</v>
      </c>
      <c r="AX96" s="83">
        <f>'NS - Fasáda výplní - nový...'!J35</f>
        <v>0</v>
      </c>
      <c r="AY96" s="83">
        <f>'NS - Fasáda výplní - nový...'!J36</f>
        <v>0</v>
      </c>
      <c r="AZ96" s="83">
        <f>'NS - Fasáda výplní - nový...'!F33</f>
        <v>0</v>
      </c>
      <c r="BA96" s="83">
        <f>'NS - Fasáda výplní - nový...'!F34</f>
        <v>0</v>
      </c>
      <c r="BB96" s="83">
        <f>'NS - Fasáda výplní - nový...'!F35</f>
        <v>0</v>
      </c>
      <c r="BC96" s="83">
        <f>'NS - Fasáda výplní - nový...'!F36</f>
        <v>0</v>
      </c>
      <c r="BD96" s="85">
        <f>'NS - Fasáda výplní - nový...'!F37</f>
        <v>0</v>
      </c>
      <c r="BT96" s="81" t="s">
        <v>78</v>
      </c>
      <c r="BV96" s="81" t="s">
        <v>72</v>
      </c>
      <c r="BW96" s="81" t="s">
        <v>82</v>
      </c>
      <c r="BX96" s="81" t="s">
        <v>4</v>
      </c>
      <c r="CL96" s="81" t="s">
        <v>1</v>
      </c>
      <c r="CM96" s="81" t="s">
        <v>70</v>
      </c>
    </row>
    <row r="97" spans="2:44" s="26" customFormat="1" ht="30" customHeight="1" x14ac:dyDescent="0.2">
      <c r="B97" s="25"/>
      <c r="AR97" s="25"/>
    </row>
    <row r="98" spans="2:44" s="26" customFormat="1" ht="6.95" customHeight="1" x14ac:dyDescent="0.2"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25"/>
    </row>
  </sheetData>
  <sheetProtection algorithmName="SHA-512" hashValue="o1lYEGOwFVJkqhQeLvAjc8ji8GWNKHE08qznqQxYWMr3QkO7twOyzSL1KNS1MBKzjotFfnniRjPdxSuDTvFP+Q==" saltValue="xs9NWou00hzhjIC/iHdVeg==" spinCount="100000" sheet="1" objects="1" scenarios="1"/>
  <protectedRanges>
    <protectedRange sqref="AN8 E14 E20 AN13:AN14" name="Rozsah_0" securityDescriptor="O:WDG:WDD:(A;;CC;;;WD)"/>
  </protectedRanges>
  <mergeCells count="45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23:AN23"/>
    <mergeCell ref="L28:P28"/>
    <mergeCell ref="W28:AE28"/>
    <mergeCell ref="AK28:AO28"/>
    <mergeCell ref="L29:P29"/>
    <mergeCell ref="W31:AE31"/>
    <mergeCell ref="L30:P30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BP - Fasáda výplní - búra...'!C2" display="/" xr:uid="{00000000-0004-0000-0000-000000000000}"/>
    <hyperlink ref="A96" location="'NS - Fasáda výplní - nový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2"/>
  <sheetViews>
    <sheetView showGridLines="0" workbookViewId="0">
      <selection activeCell="E42" sqref="E42"/>
    </sheetView>
  </sheetViews>
  <sheetFormatPr defaultColWidth="9.1640625" defaultRowHeight="11.25" x14ac:dyDescent="0.2"/>
  <cols>
    <col min="1" max="1" width="8.33203125" style="7" customWidth="1"/>
    <col min="2" max="2" width="1.6640625" style="7" customWidth="1"/>
    <col min="3" max="3" width="4.1640625" style="7" customWidth="1"/>
    <col min="4" max="4" width="4.33203125" style="7" customWidth="1"/>
    <col min="5" max="5" width="17.1640625" style="7" customWidth="1"/>
    <col min="6" max="6" width="50.83203125" style="7" customWidth="1"/>
    <col min="7" max="7" width="7" style="7" customWidth="1"/>
    <col min="8" max="8" width="11.5" style="7" customWidth="1"/>
    <col min="9" max="10" width="20.1640625" style="7" customWidth="1"/>
    <col min="11" max="11" width="20.1640625" style="7" hidden="1" customWidth="1"/>
    <col min="12" max="12" width="0.1640625" style="7" customWidth="1"/>
    <col min="13" max="13" width="10.83203125" style="7" hidden="1" customWidth="1"/>
    <col min="14" max="14" width="9.33203125" style="7" hidden="1"/>
    <col min="15" max="20" width="14.1640625" style="7" hidden="1" customWidth="1"/>
    <col min="21" max="21" width="16.33203125" style="7" hidden="1" customWidth="1"/>
    <col min="22" max="22" width="12.33203125" style="7" hidden="1" customWidth="1"/>
    <col min="23" max="23" width="16.33203125" style="7" customWidth="1"/>
    <col min="24" max="24" width="12.33203125" style="7" customWidth="1"/>
    <col min="25" max="25" width="15" style="7" customWidth="1"/>
    <col min="26" max="26" width="11" style="7" customWidth="1"/>
    <col min="27" max="27" width="15" style="7" customWidth="1"/>
    <col min="28" max="28" width="16.33203125" style="7" customWidth="1"/>
    <col min="29" max="29" width="11" style="7" customWidth="1"/>
    <col min="30" max="30" width="15" style="7" customWidth="1"/>
    <col min="31" max="31" width="16.33203125" style="7" customWidth="1"/>
    <col min="32" max="43" width="9.1640625" style="7"/>
    <col min="44" max="65" width="9.33203125" style="7" hidden="1"/>
    <col min="66" max="16384" width="9.1640625" style="7"/>
  </cols>
  <sheetData>
    <row r="2" spans="2:46" ht="36.950000000000003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8" t="s">
        <v>79</v>
      </c>
    </row>
    <row r="3" spans="2:46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70</v>
      </c>
    </row>
    <row r="4" spans="2:46" ht="24.95" customHeight="1" x14ac:dyDescent="0.2">
      <c r="B4" s="11"/>
      <c r="D4" s="12" t="s">
        <v>83</v>
      </c>
      <c r="L4" s="11"/>
      <c r="M4" s="124" t="s">
        <v>9</v>
      </c>
      <c r="AT4" s="8" t="s">
        <v>3</v>
      </c>
    </row>
    <row r="5" spans="2:46" ht="6.95" customHeight="1" x14ac:dyDescent="0.2">
      <c r="B5" s="11"/>
      <c r="L5" s="11"/>
    </row>
    <row r="6" spans="2:46" ht="12" customHeight="1" x14ac:dyDescent="0.2">
      <c r="B6" s="11"/>
      <c r="D6" s="125" t="s">
        <v>14</v>
      </c>
      <c r="L6" s="11"/>
    </row>
    <row r="7" spans="2:46" ht="16.5" customHeight="1" x14ac:dyDescent="0.2">
      <c r="B7" s="11"/>
      <c r="E7" s="218" t="str">
        <f>'Rekapitulácia stavby'!K6</f>
        <v>Zníženie energetickej náročnosti v podniku RONA, a.s. – časť Výmena otvorových konštrukcií</v>
      </c>
      <c r="F7" s="219"/>
      <c r="G7" s="219"/>
      <c r="H7" s="219"/>
      <c r="L7" s="11"/>
    </row>
    <row r="8" spans="2:46" s="126" customFormat="1" ht="12" customHeight="1" x14ac:dyDescent="0.2">
      <c r="B8" s="25"/>
      <c r="D8" s="125" t="s">
        <v>84</v>
      </c>
      <c r="L8" s="25"/>
    </row>
    <row r="9" spans="2:46" s="126" customFormat="1" ht="36.950000000000003" customHeight="1" x14ac:dyDescent="0.2">
      <c r="B9" s="25"/>
      <c r="E9" s="197" t="s">
        <v>85</v>
      </c>
      <c r="F9" s="217"/>
      <c r="G9" s="217"/>
      <c r="H9" s="217"/>
      <c r="L9" s="25"/>
    </row>
    <row r="10" spans="2:46" s="126" customFormat="1" x14ac:dyDescent="0.2">
      <c r="B10" s="25"/>
      <c r="L10" s="25"/>
    </row>
    <row r="11" spans="2:46" s="126" customFormat="1" ht="12" customHeight="1" x14ac:dyDescent="0.2">
      <c r="B11" s="25"/>
      <c r="D11" s="125" t="s">
        <v>15</v>
      </c>
      <c r="F11" s="18" t="s">
        <v>1</v>
      </c>
      <c r="I11" s="125" t="s">
        <v>16</v>
      </c>
      <c r="J11" s="18" t="s">
        <v>1</v>
      </c>
      <c r="L11" s="25"/>
    </row>
    <row r="12" spans="2:46" s="126" customFormat="1" ht="12" customHeight="1" x14ac:dyDescent="0.2">
      <c r="B12" s="25"/>
      <c r="D12" s="125" t="s">
        <v>17</v>
      </c>
      <c r="F12" s="18" t="s">
        <v>18</v>
      </c>
      <c r="I12" s="125" t="s">
        <v>19</v>
      </c>
      <c r="J12" s="127" t="str">
        <f>'Rekapitulácia stavby'!AN8</f>
        <v>Vyplň údaj</v>
      </c>
      <c r="L12" s="25"/>
    </row>
    <row r="13" spans="2:46" s="126" customFormat="1" ht="10.9" customHeight="1" x14ac:dyDescent="0.2">
      <c r="B13" s="25"/>
      <c r="L13" s="25"/>
    </row>
    <row r="14" spans="2:46" s="126" customFormat="1" ht="12" customHeight="1" x14ac:dyDescent="0.2">
      <c r="B14" s="25"/>
      <c r="D14" s="125" t="s">
        <v>20</v>
      </c>
      <c r="I14" s="125" t="s">
        <v>21</v>
      </c>
      <c r="J14" s="18" t="s">
        <v>1</v>
      </c>
      <c r="L14" s="25"/>
    </row>
    <row r="15" spans="2:46" s="126" customFormat="1" ht="18" customHeight="1" x14ac:dyDescent="0.2">
      <c r="B15" s="25"/>
      <c r="E15" s="18" t="s">
        <v>22</v>
      </c>
      <c r="I15" s="125" t="s">
        <v>23</v>
      </c>
      <c r="J15" s="18" t="s">
        <v>1</v>
      </c>
      <c r="L15" s="25"/>
    </row>
    <row r="16" spans="2:46" s="126" customFormat="1" ht="6.95" customHeight="1" x14ac:dyDescent="0.2">
      <c r="B16" s="25"/>
      <c r="L16" s="25"/>
    </row>
    <row r="17" spans="2:12" s="126" customFormat="1" ht="12" customHeight="1" x14ac:dyDescent="0.2">
      <c r="B17" s="25"/>
      <c r="D17" s="125" t="s">
        <v>24</v>
      </c>
      <c r="I17" s="125" t="s">
        <v>21</v>
      </c>
      <c r="J17" s="127" t="str">
        <f>'Rekapitulácia stavby'!AN13</f>
        <v>Vyplň údaj</v>
      </c>
      <c r="L17" s="25"/>
    </row>
    <row r="18" spans="2:12" s="126" customFormat="1" ht="18" customHeight="1" x14ac:dyDescent="0.2">
      <c r="B18" s="25"/>
      <c r="E18" s="127" t="str">
        <f>'Rekapitulácia stavby'!E14</f>
        <v>Vyplň údaj</v>
      </c>
      <c r="F18" s="127"/>
      <c r="G18" s="49"/>
      <c r="H18" s="49"/>
      <c r="I18" s="125" t="s">
        <v>23</v>
      </c>
      <c r="J18" s="127" t="str">
        <f>'Rekapitulácia stavby'!AN14</f>
        <v>Vyplň údaj</v>
      </c>
      <c r="L18" s="25"/>
    </row>
    <row r="19" spans="2:12" s="126" customFormat="1" ht="6.95" customHeight="1" x14ac:dyDescent="0.2">
      <c r="B19" s="25"/>
      <c r="L19" s="25"/>
    </row>
    <row r="20" spans="2:12" s="126" customFormat="1" ht="12" customHeight="1" x14ac:dyDescent="0.2">
      <c r="B20" s="25"/>
      <c r="D20" s="125" t="s">
        <v>25</v>
      </c>
      <c r="I20" s="125" t="s">
        <v>21</v>
      </c>
      <c r="J20" s="18" t="s">
        <v>1</v>
      </c>
      <c r="L20" s="25"/>
    </row>
    <row r="21" spans="2:12" s="126" customFormat="1" ht="18" customHeight="1" x14ac:dyDescent="0.2">
      <c r="B21" s="25"/>
      <c r="E21" s="18" t="s">
        <v>26</v>
      </c>
      <c r="I21" s="125" t="s">
        <v>23</v>
      </c>
      <c r="J21" s="18" t="s">
        <v>1</v>
      </c>
      <c r="L21" s="25"/>
    </row>
    <row r="22" spans="2:12" s="126" customFormat="1" ht="6.95" customHeight="1" x14ac:dyDescent="0.2">
      <c r="B22" s="25"/>
      <c r="L22" s="25"/>
    </row>
    <row r="23" spans="2:12" s="126" customFormat="1" ht="12" customHeight="1" x14ac:dyDescent="0.2">
      <c r="B23" s="25"/>
      <c r="D23" s="125" t="s">
        <v>28</v>
      </c>
      <c r="I23" s="125" t="s">
        <v>21</v>
      </c>
      <c r="J23" s="18" t="str">
        <f>IF('Rekapitulácia stavby'!AN19="","",'Rekapitulácia stavby'!AN19)</f>
        <v/>
      </c>
      <c r="L23" s="25"/>
    </row>
    <row r="24" spans="2:12" s="126" customFormat="1" ht="18" customHeight="1" x14ac:dyDescent="0.2">
      <c r="B24" s="25"/>
      <c r="E24" s="127" t="str">
        <f>IF('Rekapitulácia stavby'!E20="","",'Rekapitulácia stavby'!E20)</f>
        <v>Vyplň údaj</v>
      </c>
      <c r="F24" s="127"/>
      <c r="I24" s="125" t="s">
        <v>23</v>
      </c>
      <c r="J24" s="18" t="str">
        <f>IF('Rekapitulácia stavby'!AN20="","",'Rekapitulácia stavby'!AN20)</f>
        <v/>
      </c>
      <c r="L24" s="25"/>
    </row>
    <row r="25" spans="2:12" s="126" customFormat="1" ht="6.95" customHeight="1" x14ac:dyDescent="0.2">
      <c r="B25" s="25"/>
      <c r="L25" s="25"/>
    </row>
    <row r="26" spans="2:12" s="126" customFormat="1" ht="12" customHeight="1" x14ac:dyDescent="0.2">
      <c r="B26" s="25"/>
      <c r="D26" s="125" t="s">
        <v>29</v>
      </c>
      <c r="L26" s="25"/>
    </row>
    <row r="27" spans="2:12" s="129" customFormat="1" ht="16.5" customHeight="1" x14ac:dyDescent="0.2">
      <c r="B27" s="128"/>
      <c r="E27" s="195" t="s">
        <v>1</v>
      </c>
      <c r="F27" s="195"/>
      <c r="G27" s="195"/>
      <c r="H27" s="195"/>
      <c r="L27" s="128"/>
    </row>
    <row r="28" spans="2:12" s="126" customFormat="1" ht="6.95" customHeight="1" x14ac:dyDescent="0.2">
      <c r="B28" s="25"/>
      <c r="L28" s="25"/>
    </row>
    <row r="29" spans="2:12" s="126" customFormat="1" ht="6.95" customHeight="1" x14ac:dyDescent="0.2">
      <c r="B29" s="25"/>
      <c r="D29" s="50"/>
      <c r="E29" s="50"/>
      <c r="F29" s="50"/>
      <c r="G29" s="50"/>
      <c r="H29" s="50"/>
      <c r="I29" s="50"/>
      <c r="J29" s="50"/>
      <c r="K29" s="50"/>
      <c r="L29" s="25"/>
    </row>
    <row r="30" spans="2:12" s="126" customFormat="1" ht="25.35" customHeight="1" x14ac:dyDescent="0.2">
      <c r="B30" s="25"/>
      <c r="D30" s="130" t="s">
        <v>30</v>
      </c>
      <c r="J30" s="131">
        <f>ROUND(J123, 2)</f>
        <v>0</v>
      </c>
      <c r="L30" s="25"/>
    </row>
    <row r="31" spans="2:12" s="126" customFormat="1" ht="6.95" customHeight="1" x14ac:dyDescent="0.2">
      <c r="B31" s="25"/>
      <c r="D31" s="50"/>
      <c r="E31" s="50"/>
      <c r="F31" s="50"/>
      <c r="G31" s="50"/>
      <c r="H31" s="50"/>
      <c r="I31" s="50"/>
      <c r="J31" s="50"/>
      <c r="K31" s="50"/>
      <c r="L31" s="25"/>
    </row>
    <row r="32" spans="2:12" s="126" customFormat="1" ht="14.45" customHeight="1" x14ac:dyDescent="0.2">
      <c r="B32" s="25"/>
      <c r="F32" s="132" t="s">
        <v>32</v>
      </c>
      <c r="I32" s="132" t="s">
        <v>31</v>
      </c>
      <c r="J32" s="132" t="s">
        <v>33</v>
      </c>
      <c r="L32" s="25"/>
    </row>
    <row r="33" spans="2:12" s="126" customFormat="1" ht="14.45" customHeight="1" x14ac:dyDescent="0.2">
      <c r="B33" s="25"/>
      <c r="D33" s="133" t="s">
        <v>34</v>
      </c>
      <c r="E33" s="125" t="s">
        <v>35</v>
      </c>
      <c r="F33" s="134">
        <f>ROUND((ROUND((SUM(BE123:BE150)),  2) + SUM(BE152:BE161)), 2)</f>
        <v>0</v>
      </c>
      <c r="I33" s="135">
        <v>0.2</v>
      </c>
      <c r="J33" s="134">
        <f>ROUND((ROUND(((SUM(BE123:BE150))*I33),  2) + (SUM(BE152:BE161)*I33)), 2)</f>
        <v>0</v>
      </c>
      <c r="L33" s="25"/>
    </row>
    <row r="34" spans="2:12" s="126" customFormat="1" ht="14.45" customHeight="1" x14ac:dyDescent="0.2">
      <c r="B34" s="25"/>
      <c r="E34" s="125" t="s">
        <v>36</v>
      </c>
      <c r="F34" s="134">
        <f>ROUND((ROUND((SUM(BF123:BF150)),  2) + SUM(BF152:BF161)), 2)</f>
        <v>0</v>
      </c>
      <c r="I34" s="135">
        <v>0.2</v>
      </c>
      <c r="J34" s="134">
        <f>ROUND((ROUND(((SUM(BF123:BF150))*I34),  2) + (SUM(BF152:BF161)*I34)), 2)</f>
        <v>0</v>
      </c>
      <c r="L34" s="25"/>
    </row>
    <row r="35" spans="2:12" s="126" customFormat="1" ht="14.45" hidden="1" customHeight="1" x14ac:dyDescent="0.2">
      <c r="B35" s="25"/>
      <c r="E35" s="125" t="s">
        <v>37</v>
      </c>
      <c r="F35" s="134">
        <f>ROUND((ROUND((SUM(BG123:BG150)),  2) + SUM(BG152:BG161)), 2)</f>
        <v>0</v>
      </c>
      <c r="I35" s="135">
        <v>0.2</v>
      </c>
      <c r="J35" s="134">
        <f>0</f>
        <v>0</v>
      </c>
      <c r="L35" s="25"/>
    </row>
    <row r="36" spans="2:12" s="126" customFormat="1" ht="14.45" hidden="1" customHeight="1" x14ac:dyDescent="0.2">
      <c r="B36" s="25"/>
      <c r="E36" s="125" t="s">
        <v>38</v>
      </c>
      <c r="F36" s="134">
        <f>ROUND((ROUND((SUM(BH123:BH150)),  2) + SUM(BH152:BH161)), 2)</f>
        <v>0</v>
      </c>
      <c r="I36" s="135">
        <v>0.2</v>
      </c>
      <c r="J36" s="134">
        <f>0</f>
        <v>0</v>
      </c>
      <c r="L36" s="25"/>
    </row>
    <row r="37" spans="2:12" s="126" customFormat="1" ht="14.45" hidden="1" customHeight="1" x14ac:dyDescent="0.2">
      <c r="B37" s="25"/>
      <c r="E37" s="125" t="s">
        <v>39</v>
      </c>
      <c r="F37" s="134">
        <f>ROUND((ROUND((SUM(BI123:BI150)),  2) + SUM(BI152:BI161)), 2)</f>
        <v>0</v>
      </c>
      <c r="I37" s="135">
        <v>0</v>
      </c>
      <c r="J37" s="134">
        <f>0</f>
        <v>0</v>
      </c>
      <c r="L37" s="25"/>
    </row>
    <row r="38" spans="2:12" s="126" customFormat="1" ht="6.95" customHeight="1" x14ac:dyDescent="0.2">
      <c r="B38" s="25"/>
      <c r="L38" s="25"/>
    </row>
    <row r="39" spans="2:12" s="126" customFormat="1" ht="25.35" customHeight="1" x14ac:dyDescent="0.2">
      <c r="B39" s="25"/>
      <c r="C39" s="136"/>
      <c r="D39" s="137" t="s">
        <v>40</v>
      </c>
      <c r="E39" s="54"/>
      <c r="F39" s="54"/>
      <c r="G39" s="138" t="s">
        <v>41</v>
      </c>
      <c r="H39" s="139" t="s">
        <v>42</v>
      </c>
      <c r="I39" s="54"/>
      <c r="J39" s="140">
        <f>SUM(J30:J37)</f>
        <v>0</v>
      </c>
      <c r="K39" s="141"/>
      <c r="L39" s="25"/>
    </row>
    <row r="40" spans="2:12" s="126" customFormat="1" ht="14.45" customHeight="1" x14ac:dyDescent="0.2">
      <c r="B40" s="25"/>
      <c r="L40" s="25"/>
    </row>
    <row r="41" spans="2:12" ht="14.45" customHeight="1" x14ac:dyDescent="0.2">
      <c r="B41" s="11"/>
      <c r="L41" s="11"/>
    </row>
    <row r="42" spans="2:12" ht="14.45" customHeight="1" x14ac:dyDescent="0.2">
      <c r="B42" s="11"/>
      <c r="L42" s="11"/>
    </row>
    <row r="43" spans="2:12" ht="14.45" customHeight="1" x14ac:dyDescent="0.2">
      <c r="B43" s="11"/>
      <c r="L43" s="11"/>
    </row>
    <row r="44" spans="2:12" ht="14.45" customHeight="1" x14ac:dyDescent="0.2">
      <c r="B44" s="11"/>
      <c r="L44" s="11"/>
    </row>
    <row r="45" spans="2:12" ht="14.45" customHeight="1" x14ac:dyDescent="0.2">
      <c r="B45" s="11"/>
      <c r="L45" s="11"/>
    </row>
    <row r="46" spans="2:12" ht="14.45" customHeight="1" x14ac:dyDescent="0.2">
      <c r="B46" s="11"/>
      <c r="L46" s="11"/>
    </row>
    <row r="47" spans="2:12" ht="14.45" customHeight="1" x14ac:dyDescent="0.2">
      <c r="B47" s="11"/>
      <c r="L47" s="11"/>
    </row>
    <row r="48" spans="2:12" ht="14.45" customHeight="1" x14ac:dyDescent="0.2">
      <c r="B48" s="11"/>
      <c r="L48" s="11"/>
    </row>
    <row r="49" spans="2:12" ht="14.45" customHeight="1" x14ac:dyDescent="0.2">
      <c r="B49" s="11"/>
      <c r="L49" s="11"/>
    </row>
    <row r="50" spans="2:12" s="126" customFormat="1" ht="14.45" customHeight="1" x14ac:dyDescent="0.2">
      <c r="B50" s="2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25"/>
    </row>
    <row r="51" spans="2:12" x14ac:dyDescent="0.2">
      <c r="B51" s="11"/>
      <c r="L51" s="11"/>
    </row>
    <row r="52" spans="2:12" x14ac:dyDescent="0.2">
      <c r="B52" s="11"/>
      <c r="L52" s="11"/>
    </row>
    <row r="53" spans="2:12" x14ac:dyDescent="0.2">
      <c r="B53" s="11"/>
      <c r="L53" s="11"/>
    </row>
    <row r="54" spans="2:12" x14ac:dyDescent="0.2">
      <c r="B54" s="11"/>
      <c r="L54" s="11"/>
    </row>
    <row r="55" spans="2:12" x14ac:dyDescent="0.2">
      <c r="B55" s="11"/>
      <c r="L55" s="11"/>
    </row>
    <row r="56" spans="2:12" x14ac:dyDescent="0.2">
      <c r="B56" s="11"/>
      <c r="L56" s="11"/>
    </row>
    <row r="57" spans="2:12" x14ac:dyDescent="0.2">
      <c r="B57" s="11"/>
      <c r="L57" s="11"/>
    </row>
    <row r="58" spans="2:12" x14ac:dyDescent="0.2">
      <c r="B58" s="11"/>
      <c r="L58" s="11"/>
    </row>
    <row r="59" spans="2:12" x14ac:dyDescent="0.2">
      <c r="B59" s="11"/>
      <c r="L59" s="11"/>
    </row>
    <row r="60" spans="2:12" x14ac:dyDescent="0.2">
      <c r="B60" s="11"/>
      <c r="L60" s="11"/>
    </row>
    <row r="61" spans="2:12" s="126" customFormat="1" ht="12.75" x14ac:dyDescent="0.2">
      <c r="B61" s="25"/>
      <c r="D61" s="38" t="s">
        <v>45</v>
      </c>
      <c r="E61" s="29"/>
      <c r="F61" s="142" t="s">
        <v>46</v>
      </c>
      <c r="G61" s="38" t="s">
        <v>45</v>
      </c>
      <c r="H61" s="29"/>
      <c r="I61" s="29"/>
      <c r="J61" s="143" t="s">
        <v>46</v>
      </c>
      <c r="K61" s="29"/>
      <c r="L61" s="25"/>
    </row>
    <row r="62" spans="2:12" x14ac:dyDescent="0.2">
      <c r="B62" s="11"/>
      <c r="L62" s="11"/>
    </row>
    <row r="63" spans="2:12" x14ac:dyDescent="0.2">
      <c r="B63" s="11"/>
      <c r="L63" s="11"/>
    </row>
    <row r="64" spans="2:12" x14ac:dyDescent="0.2">
      <c r="B64" s="11"/>
      <c r="L64" s="11"/>
    </row>
    <row r="65" spans="2:12" s="126" customFormat="1" ht="12.75" x14ac:dyDescent="0.2">
      <c r="B65" s="25"/>
      <c r="D65" s="36" t="s">
        <v>47</v>
      </c>
      <c r="E65" s="37"/>
      <c r="F65" s="37"/>
      <c r="G65" s="36" t="s">
        <v>48</v>
      </c>
      <c r="H65" s="37"/>
      <c r="I65" s="37"/>
      <c r="J65" s="37"/>
      <c r="K65" s="37"/>
      <c r="L65" s="25"/>
    </row>
    <row r="66" spans="2:12" x14ac:dyDescent="0.2">
      <c r="B66" s="11"/>
      <c r="L66" s="11"/>
    </row>
    <row r="67" spans="2:12" x14ac:dyDescent="0.2">
      <c r="B67" s="11"/>
      <c r="L67" s="11"/>
    </row>
    <row r="68" spans="2:12" x14ac:dyDescent="0.2">
      <c r="B68" s="11"/>
      <c r="L68" s="11"/>
    </row>
    <row r="69" spans="2:12" x14ac:dyDescent="0.2">
      <c r="B69" s="11"/>
      <c r="L69" s="11"/>
    </row>
    <row r="70" spans="2:12" x14ac:dyDescent="0.2">
      <c r="B70" s="11"/>
      <c r="L70" s="11"/>
    </row>
    <row r="71" spans="2:12" x14ac:dyDescent="0.2">
      <c r="B71" s="11"/>
      <c r="L71" s="11"/>
    </row>
    <row r="72" spans="2:12" x14ac:dyDescent="0.2">
      <c r="B72" s="11"/>
      <c r="L72" s="11"/>
    </row>
    <row r="73" spans="2:12" x14ac:dyDescent="0.2">
      <c r="B73" s="11"/>
      <c r="L73" s="11"/>
    </row>
    <row r="74" spans="2:12" x14ac:dyDescent="0.2">
      <c r="B74" s="11"/>
      <c r="L74" s="11"/>
    </row>
    <row r="75" spans="2:12" x14ac:dyDescent="0.2">
      <c r="B75" s="11"/>
      <c r="L75" s="11"/>
    </row>
    <row r="76" spans="2:12" s="126" customFormat="1" ht="12.75" x14ac:dyDescent="0.2">
      <c r="B76" s="25"/>
      <c r="D76" s="38" t="s">
        <v>45</v>
      </c>
      <c r="E76" s="29"/>
      <c r="F76" s="142" t="s">
        <v>46</v>
      </c>
      <c r="G76" s="38" t="s">
        <v>45</v>
      </c>
      <c r="H76" s="29"/>
      <c r="I76" s="29"/>
      <c r="J76" s="143" t="s">
        <v>46</v>
      </c>
      <c r="K76" s="29"/>
      <c r="L76" s="25"/>
    </row>
    <row r="77" spans="2:12" s="126" customFormat="1" ht="14.45" customHeight="1" x14ac:dyDescent="0.2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5"/>
    </row>
    <row r="81" spans="2:47" s="126" customFormat="1" ht="6.95" customHeight="1" x14ac:dyDescent="0.2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5"/>
    </row>
    <row r="82" spans="2:47" s="126" customFormat="1" ht="24.95" customHeight="1" x14ac:dyDescent="0.2">
      <c r="B82" s="25"/>
      <c r="C82" s="12" t="s">
        <v>86</v>
      </c>
      <c r="L82" s="25"/>
    </row>
    <row r="83" spans="2:47" s="126" customFormat="1" ht="6.95" customHeight="1" x14ac:dyDescent="0.2">
      <c r="B83" s="25"/>
      <c r="L83" s="25"/>
    </row>
    <row r="84" spans="2:47" s="126" customFormat="1" ht="12" customHeight="1" x14ac:dyDescent="0.2">
      <c r="B84" s="25"/>
      <c r="C84" s="125" t="s">
        <v>14</v>
      </c>
      <c r="L84" s="25"/>
    </row>
    <row r="85" spans="2:47" s="126" customFormat="1" ht="16.5" customHeight="1" x14ac:dyDescent="0.2">
      <c r="B85" s="25"/>
      <c r="E85" s="218" t="str">
        <f>E7</f>
        <v>Zníženie energetickej náročnosti v podniku RONA, a.s. – časť Výmena otvorových konštrukcií</v>
      </c>
      <c r="F85" s="219"/>
      <c r="G85" s="219"/>
      <c r="H85" s="219"/>
      <c r="L85" s="25"/>
    </row>
    <row r="86" spans="2:47" s="126" customFormat="1" ht="12" customHeight="1" x14ac:dyDescent="0.2">
      <c r="B86" s="25"/>
      <c r="C86" s="125" t="s">
        <v>84</v>
      </c>
      <c r="L86" s="25"/>
    </row>
    <row r="87" spans="2:47" s="126" customFormat="1" ht="16.5" customHeight="1" x14ac:dyDescent="0.2">
      <c r="B87" s="25"/>
      <c r="E87" s="197" t="str">
        <f>E9</f>
        <v>BP - Fasáda výplní - búracie práce existujúci stav</v>
      </c>
      <c r="F87" s="217"/>
      <c r="G87" s="217"/>
      <c r="H87" s="217"/>
      <c r="L87" s="25"/>
    </row>
    <row r="88" spans="2:47" s="126" customFormat="1" ht="6.95" customHeight="1" x14ac:dyDescent="0.2">
      <c r="B88" s="25"/>
      <c r="L88" s="25"/>
    </row>
    <row r="89" spans="2:47" s="126" customFormat="1" ht="12" customHeight="1" x14ac:dyDescent="0.2">
      <c r="B89" s="25"/>
      <c r="C89" s="125" t="s">
        <v>17</v>
      </c>
      <c r="F89" s="18" t="str">
        <f>F12</f>
        <v>Lednické Rovné</v>
      </c>
      <c r="I89" s="125" t="s">
        <v>19</v>
      </c>
      <c r="J89" s="144" t="str">
        <f>IF(J12="","",J12)</f>
        <v>Vyplň údaj</v>
      </c>
      <c r="L89" s="25"/>
    </row>
    <row r="90" spans="2:47" s="126" customFormat="1" ht="6.95" customHeight="1" x14ac:dyDescent="0.2">
      <c r="B90" s="25"/>
      <c r="L90" s="25"/>
    </row>
    <row r="91" spans="2:47" s="126" customFormat="1" ht="27.95" customHeight="1" x14ac:dyDescent="0.2">
      <c r="B91" s="25"/>
      <c r="C91" s="125" t="s">
        <v>20</v>
      </c>
      <c r="F91" s="18" t="str">
        <f>E15</f>
        <v>Rona, a.s.</v>
      </c>
      <c r="I91" s="125" t="s">
        <v>25</v>
      </c>
      <c r="J91" s="145" t="str">
        <f>E21</f>
        <v>Ing. Viliam Michálek</v>
      </c>
      <c r="L91" s="25"/>
    </row>
    <row r="92" spans="2:47" s="126" customFormat="1" ht="15.2" customHeight="1" x14ac:dyDescent="0.2">
      <c r="B92" s="25"/>
      <c r="C92" s="125" t="s">
        <v>24</v>
      </c>
      <c r="F92" s="18" t="str">
        <f>IF(E18="","",E18)</f>
        <v>Vyplň údaj</v>
      </c>
      <c r="I92" s="125" t="s">
        <v>28</v>
      </c>
      <c r="J92" s="145" t="str">
        <f>E24</f>
        <v>Vyplň údaj</v>
      </c>
      <c r="L92" s="25"/>
    </row>
    <row r="93" spans="2:47" s="126" customFormat="1" ht="10.35" customHeight="1" x14ac:dyDescent="0.2">
      <c r="B93" s="25"/>
      <c r="L93" s="25"/>
    </row>
    <row r="94" spans="2:47" s="126" customFormat="1" ht="29.25" customHeight="1" x14ac:dyDescent="0.2">
      <c r="B94" s="25"/>
      <c r="C94" s="146" t="s">
        <v>87</v>
      </c>
      <c r="D94" s="136"/>
      <c r="E94" s="136"/>
      <c r="F94" s="136"/>
      <c r="G94" s="136"/>
      <c r="H94" s="136"/>
      <c r="I94" s="136"/>
      <c r="J94" s="147" t="s">
        <v>88</v>
      </c>
      <c r="K94" s="136"/>
      <c r="L94" s="25"/>
    </row>
    <row r="95" spans="2:47" s="126" customFormat="1" ht="10.35" customHeight="1" x14ac:dyDescent="0.2">
      <c r="B95" s="25"/>
      <c r="L95" s="25"/>
    </row>
    <row r="96" spans="2:47" s="126" customFormat="1" ht="22.9" customHeight="1" x14ac:dyDescent="0.2">
      <c r="B96" s="25"/>
      <c r="C96" s="148" t="s">
        <v>89</v>
      </c>
      <c r="J96" s="131">
        <f>J123</f>
        <v>0</v>
      </c>
      <c r="L96" s="25"/>
      <c r="AU96" s="8" t="s">
        <v>90</v>
      </c>
    </row>
    <row r="97" spans="2:12" s="150" customFormat="1" ht="24.95" customHeight="1" x14ac:dyDescent="0.2">
      <c r="B97" s="149"/>
      <c r="D97" s="151" t="s">
        <v>91</v>
      </c>
      <c r="E97" s="152"/>
      <c r="F97" s="152"/>
      <c r="G97" s="152"/>
      <c r="H97" s="152"/>
      <c r="I97" s="152"/>
      <c r="J97" s="153">
        <f>J124</f>
        <v>0</v>
      </c>
      <c r="L97" s="149"/>
    </row>
    <row r="98" spans="2:12" s="155" customFormat="1" ht="19.899999999999999" customHeight="1" x14ac:dyDescent="0.2">
      <c r="B98" s="154"/>
      <c r="D98" s="156" t="s">
        <v>92</v>
      </c>
      <c r="E98" s="157"/>
      <c r="F98" s="157"/>
      <c r="G98" s="157"/>
      <c r="H98" s="157"/>
      <c r="I98" s="157"/>
      <c r="J98" s="158">
        <f>J125</f>
        <v>0</v>
      </c>
      <c r="L98" s="154"/>
    </row>
    <row r="99" spans="2:12" s="155" customFormat="1" ht="19.899999999999999" customHeight="1" x14ac:dyDescent="0.2">
      <c r="B99" s="154"/>
      <c r="D99" s="156" t="s">
        <v>93</v>
      </c>
      <c r="E99" s="157"/>
      <c r="F99" s="157"/>
      <c r="G99" s="157"/>
      <c r="H99" s="157"/>
      <c r="I99" s="157"/>
      <c r="J99" s="158">
        <f>J142</f>
        <v>0</v>
      </c>
      <c r="L99" s="154"/>
    </row>
    <row r="100" spans="2:12" s="150" customFormat="1" ht="24.95" customHeight="1" x14ac:dyDescent="0.2">
      <c r="B100" s="149"/>
      <c r="D100" s="151" t="s">
        <v>94</v>
      </c>
      <c r="E100" s="152"/>
      <c r="F100" s="152"/>
      <c r="G100" s="152"/>
      <c r="H100" s="152"/>
      <c r="I100" s="152"/>
      <c r="J100" s="153">
        <f>J144</f>
        <v>0</v>
      </c>
      <c r="L100" s="149"/>
    </row>
    <row r="101" spans="2:12" s="155" customFormat="1" ht="19.899999999999999" customHeight="1" x14ac:dyDescent="0.2">
      <c r="B101" s="154"/>
      <c r="D101" s="156" t="s">
        <v>95</v>
      </c>
      <c r="E101" s="157"/>
      <c r="F101" s="157"/>
      <c r="G101" s="157"/>
      <c r="H101" s="157"/>
      <c r="I101" s="157"/>
      <c r="J101" s="158">
        <f>J145</f>
        <v>0</v>
      </c>
      <c r="L101" s="154"/>
    </row>
    <row r="102" spans="2:12" s="155" customFormat="1" ht="19.899999999999999" customHeight="1" x14ac:dyDescent="0.2">
      <c r="B102" s="154"/>
      <c r="D102" s="156" t="s">
        <v>96</v>
      </c>
      <c r="E102" s="157"/>
      <c r="F102" s="157"/>
      <c r="G102" s="157"/>
      <c r="H102" s="157"/>
      <c r="I102" s="157"/>
      <c r="J102" s="158">
        <f>J148</f>
        <v>0</v>
      </c>
      <c r="L102" s="154"/>
    </row>
    <row r="103" spans="2:12" s="150" customFormat="1" ht="21.75" customHeight="1" x14ac:dyDescent="0.2">
      <c r="B103" s="149"/>
      <c r="D103" s="159" t="s">
        <v>97</v>
      </c>
      <c r="J103" s="87">
        <f>J151</f>
        <v>0</v>
      </c>
      <c r="L103" s="149"/>
    </row>
    <row r="104" spans="2:12" s="126" customFormat="1" ht="21.75" customHeight="1" x14ac:dyDescent="0.2">
      <c r="B104" s="25"/>
      <c r="L104" s="25"/>
    </row>
    <row r="105" spans="2:12" s="126" customFormat="1" ht="6.95" customHeight="1" x14ac:dyDescent="0.2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25"/>
    </row>
    <row r="109" spans="2:12" s="126" customFormat="1" ht="6.95" customHeight="1" x14ac:dyDescent="0.2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5"/>
    </row>
    <row r="110" spans="2:12" s="126" customFormat="1" ht="24.95" customHeight="1" x14ac:dyDescent="0.2">
      <c r="B110" s="25"/>
      <c r="C110" s="12" t="s">
        <v>98</v>
      </c>
      <c r="L110" s="25"/>
    </row>
    <row r="111" spans="2:12" s="126" customFormat="1" ht="6.95" customHeight="1" x14ac:dyDescent="0.2">
      <c r="B111" s="25"/>
      <c r="L111" s="25"/>
    </row>
    <row r="112" spans="2:12" s="126" customFormat="1" ht="12" customHeight="1" x14ac:dyDescent="0.2">
      <c r="B112" s="25"/>
      <c r="C112" s="125" t="s">
        <v>14</v>
      </c>
      <c r="L112" s="25"/>
    </row>
    <row r="113" spans="2:65" s="126" customFormat="1" ht="16.5" customHeight="1" x14ac:dyDescent="0.2">
      <c r="B113" s="25"/>
      <c r="E113" s="218" t="str">
        <f>E7</f>
        <v>Zníženie energetickej náročnosti v podniku RONA, a.s. – časť Výmena otvorových konštrukcií</v>
      </c>
      <c r="F113" s="219"/>
      <c r="G113" s="219"/>
      <c r="H113" s="219"/>
      <c r="L113" s="25"/>
    </row>
    <row r="114" spans="2:65" s="126" customFormat="1" ht="12" customHeight="1" x14ac:dyDescent="0.2">
      <c r="B114" s="25"/>
      <c r="C114" s="125" t="s">
        <v>84</v>
      </c>
      <c r="L114" s="25"/>
    </row>
    <row r="115" spans="2:65" s="126" customFormat="1" ht="16.5" customHeight="1" x14ac:dyDescent="0.2">
      <c r="B115" s="25"/>
      <c r="E115" s="197" t="str">
        <f>E9</f>
        <v>BP - Fasáda výplní - búracie práce existujúci stav</v>
      </c>
      <c r="F115" s="217"/>
      <c r="G115" s="217"/>
      <c r="H115" s="217"/>
      <c r="L115" s="25"/>
    </row>
    <row r="116" spans="2:65" s="126" customFormat="1" ht="6.95" customHeight="1" x14ac:dyDescent="0.2">
      <c r="B116" s="25"/>
      <c r="L116" s="25"/>
    </row>
    <row r="117" spans="2:65" s="126" customFormat="1" ht="12" customHeight="1" x14ac:dyDescent="0.2">
      <c r="B117" s="25"/>
      <c r="C117" s="125" t="s">
        <v>17</v>
      </c>
      <c r="F117" s="18" t="str">
        <f>F12</f>
        <v>Lednické Rovné</v>
      </c>
      <c r="I117" s="125" t="s">
        <v>19</v>
      </c>
      <c r="J117" s="144" t="str">
        <f>IF(J12="","",J12)</f>
        <v>Vyplň údaj</v>
      </c>
      <c r="L117" s="25"/>
    </row>
    <row r="118" spans="2:65" s="126" customFormat="1" ht="6.95" customHeight="1" x14ac:dyDescent="0.2">
      <c r="B118" s="25"/>
      <c r="L118" s="25"/>
    </row>
    <row r="119" spans="2:65" s="126" customFormat="1" ht="27.95" customHeight="1" x14ac:dyDescent="0.2">
      <c r="B119" s="25"/>
      <c r="C119" s="125" t="s">
        <v>20</v>
      </c>
      <c r="F119" s="18" t="str">
        <f>E15</f>
        <v>Rona, a.s.</v>
      </c>
      <c r="I119" s="125" t="s">
        <v>25</v>
      </c>
      <c r="J119" s="145" t="str">
        <f>E21</f>
        <v>Ing. Viliam Michálek</v>
      </c>
      <c r="L119" s="25"/>
    </row>
    <row r="120" spans="2:65" s="126" customFormat="1" ht="15.2" customHeight="1" x14ac:dyDescent="0.2">
      <c r="B120" s="25"/>
      <c r="C120" s="125" t="s">
        <v>24</v>
      </c>
      <c r="F120" s="18" t="str">
        <f>IF(E18="","",E18)</f>
        <v>Vyplň údaj</v>
      </c>
      <c r="I120" s="125" t="s">
        <v>28</v>
      </c>
      <c r="J120" s="145" t="str">
        <f>E24</f>
        <v>Vyplň údaj</v>
      </c>
      <c r="L120" s="25"/>
    </row>
    <row r="121" spans="2:65" s="126" customFormat="1" ht="10.35" customHeight="1" x14ac:dyDescent="0.2">
      <c r="B121" s="25"/>
      <c r="L121" s="25"/>
    </row>
    <row r="122" spans="2:65" s="160" customFormat="1" ht="29.25" customHeight="1" x14ac:dyDescent="0.2">
      <c r="B122" s="161"/>
      <c r="C122" s="162" t="s">
        <v>99</v>
      </c>
      <c r="D122" s="163" t="s">
        <v>55</v>
      </c>
      <c r="E122" s="163" t="s">
        <v>51</v>
      </c>
      <c r="F122" s="163" t="s">
        <v>52</v>
      </c>
      <c r="G122" s="163" t="s">
        <v>100</v>
      </c>
      <c r="H122" s="163" t="s">
        <v>101</v>
      </c>
      <c r="I122" s="163" t="s">
        <v>102</v>
      </c>
      <c r="J122" s="164" t="s">
        <v>88</v>
      </c>
      <c r="K122" s="165" t="s">
        <v>103</v>
      </c>
      <c r="L122" s="161"/>
      <c r="M122" s="56" t="s">
        <v>1</v>
      </c>
      <c r="N122" s="57" t="s">
        <v>34</v>
      </c>
      <c r="O122" s="57" t="s">
        <v>104</v>
      </c>
      <c r="P122" s="57" t="s">
        <v>105</v>
      </c>
      <c r="Q122" s="57" t="s">
        <v>106</v>
      </c>
      <c r="R122" s="57" t="s">
        <v>107</v>
      </c>
      <c r="S122" s="57" t="s">
        <v>108</v>
      </c>
      <c r="T122" s="58" t="s">
        <v>109</v>
      </c>
    </row>
    <row r="123" spans="2:65" s="126" customFormat="1" ht="22.9" customHeight="1" x14ac:dyDescent="0.25">
      <c r="B123" s="25"/>
      <c r="C123" s="62" t="s">
        <v>89</v>
      </c>
      <c r="J123" s="166">
        <f>BK123</f>
        <v>0</v>
      </c>
      <c r="L123" s="25"/>
      <c r="M123" s="59"/>
      <c r="N123" s="50"/>
      <c r="O123" s="50"/>
      <c r="P123" s="167">
        <f>P124+P144+P151</f>
        <v>0</v>
      </c>
      <c r="Q123" s="50"/>
      <c r="R123" s="167">
        <f>R124+R144+R151</f>
        <v>2.1060018599999997</v>
      </c>
      <c r="S123" s="50"/>
      <c r="T123" s="168">
        <f>T124+T144+T151</f>
        <v>41.265577749999999</v>
      </c>
      <c r="AT123" s="8" t="s">
        <v>69</v>
      </c>
      <c r="AU123" s="8" t="s">
        <v>90</v>
      </c>
      <c r="BK123" s="169">
        <f>BK124+BK144+BK151</f>
        <v>0</v>
      </c>
    </row>
    <row r="124" spans="2:65" s="113" customFormat="1" ht="25.9" customHeight="1" x14ac:dyDescent="0.2">
      <c r="B124" s="114"/>
      <c r="D124" s="115" t="s">
        <v>69</v>
      </c>
      <c r="E124" s="86" t="s">
        <v>110</v>
      </c>
      <c r="F124" s="86" t="s">
        <v>111</v>
      </c>
      <c r="J124" s="87">
        <f>BK124</f>
        <v>0</v>
      </c>
      <c r="L124" s="114"/>
      <c r="M124" s="118"/>
      <c r="N124" s="119"/>
      <c r="O124" s="119"/>
      <c r="P124" s="120">
        <f>P125+P142</f>
        <v>0</v>
      </c>
      <c r="Q124" s="119"/>
      <c r="R124" s="120">
        <f>R125+R142</f>
        <v>2.1060018599999997</v>
      </c>
      <c r="S124" s="119"/>
      <c r="T124" s="121">
        <f>T125+T142</f>
        <v>39.769528000000001</v>
      </c>
      <c r="AR124" s="115" t="s">
        <v>78</v>
      </c>
      <c r="AT124" s="122" t="s">
        <v>69</v>
      </c>
      <c r="AU124" s="122" t="s">
        <v>70</v>
      </c>
      <c r="AY124" s="115" t="s">
        <v>112</v>
      </c>
      <c r="BK124" s="123">
        <f>BK125+BK142</f>
        <v>0</v>
      </c>
    </row>
    <row r="125" spans="2:65" s="113" customFormat="1" ht="22.9" customHeight="1" x14ac:dyDescent="0.2">
      <c r="B125" s="114"/>
      <c r="D125" s="115" t="s">
        <v>69</v>
      </c>
      <c r="E125" s="116" t="s">
        <v>113</v>
      </c>
      <c r="F125" s="116" t="s">
        <v>114</v>
      </c>
      <c r="J125" s="117">
        <f>BK125</f>
        <v>0</v>
      </c>
      <c r="L125" s="114"/>
      <c r="M125" s="118"/>
      <c r="N125" s="119"/>
      <c r="O125" s="119"/>
      <c r="P125" s="120">
        <f>SUM(P126:P141)</f>
        <v>0</v>
      </c>
      <c r="Q125" s="119"/>
      <c r="R125" s="120">
        <f>SUM(R126:R141)</f>
        <v>2.1060018599999997</v>
      </c>
      <c r="S125" s="119"/>
      <c r="T125" s="121">
        <f>SUM(T126:T141)</f>
        <v>39.769528000000001</v>
      </c>
      <c r="AR125" s="115" t="s">
        <v>78</v>
      </c>
      <c r="AT125" s="122" t="s">
        <v>69</v>
      </c>
      <c r="AU125" s="122" t="s">
        <v>78</v>
      </c>
      <c r="AY125" s="115" t="s">
        <v>112</v>
      </c>
      <c r="BK125" s="123">
        <f>SUM(BK126:BK141)</f>
        <v>0</v>
      </c>
    </row>
    <row r="126" spans="2:65" s="126" customFormat="1" ht="24" customHeight="1" x14ac:dyDescent="0.2">
      <c r="B126" s="25"/>
      <c r="C126" s="109" t="s">
        <v>78</v>
      </c>
      <c r="D126" s="109" t="s">
        <v>115</v>
      </c>
      <c r="E126" s="110" t="s">
        <v>116</v>
      </c>
      <c r="F126" s="103" t="s">
        <v>117</v>
      </c>
      <c r="G126" s="111" t="s">
        <v>118</v>
      </c>
      <c r="H126" s="112">
        <v>171.1</v>
      </c>
      <c r="I126" s="1"/>
      <c r="J126" s="102">
        <f t="shared" ref="J126:J141" si="0">ROUND(I126*H126,2)</f>
        <v>0</v>
      </c>
      <c r="K126" s="103" t="s">
        <v>119</v>
      </c>
      <c r="L126" s="25"/>
      <c r="M126" s="104" t="s">
        <v>1</v>
      </c>
      <c r="N126" s="105" t="s">
        <v>36</v>
      </c>
      <c r="O126" s="52"/>
      <c r="P126" s="106">
        <f t="shared" ref="P126:P141" si="1">O126*H126</f>
        <v>0</v>
      </c>
      <c r="Q126" s="106">
        <v>6.1799999999999997E-3</v>
      </c>
      <c r="R126" s="106">
        <f t="shared" ref="R126:R141" si="2">Q126*H126</f>
        <v>1.0573979999999998</v>
      </c>
      <c r="S126" s="106">
        <v>0</v>
      </c>
      <c r="T126" s="107">
        <f t="shared" ref="T126:T141" si="3">S126*H126</f>
        <v>0</v>
      </c>
      <c r="AR126" s="108" t="s">
        <v>120</v>
      </c>
      <c r="AT126" s="108" t="s">
        <v>115</v>
      </c>
      <c r="AU126" s="108" t="s">
        <v>121</v>
      </c>
      <c r="AY126" s="8" t="s">
        <v>112</v>
      </c>
      <c r="BE126" s="89">
        <f t="shared" ref="BE126:BE141" si="4">IF(N126="základná",J126,0)</f>
        <v>0</v>
      </c>
      <c r="BF126" s="89">
        <f t="shared" ref="BF126:BF141" si="5">IF(N126="znížená",J126,0)</f>
        <v>0</v>
      </c>
      <c r="BG126" s="89">
        <f t="shared" ref="BG126:BG141" si="6">IF(N126="zákl. prenesená",J126,0)</f>
        <v>0</v>
      </c>
      <c r="BH126" s="89">
        <f t="shared" ref="BH126:BH141" si="7">IF(N126="zníž. prenesená",J126,0)</f>
        <v>0</v>
      </c>
      <c r="BI126" s="89">
        <f t="shared" ref="BI126:BI141" si="8">IF(N126="nulová",J126,0)</f>
        <v>0</v>
      </c>
      <c r="BJ126" s="8" t="s">
        <v>121</v>
      </c>
      <c r="BK126" s="89">
        <f t="shared" ref="BK126:BK141" si="9">ROUND(I126*H126,2)</f>
        <v>0</v>
      </c>
      <c r="BL126" s="8" t="s">
        <v>120</v>
      </c>
      <c r="BM126" s="108" t="s">
        <v>122</v>
      </c>
    </row>
    <row r="127" spans="2:65" s="126" customFormat="1" ht="24" customHeight="1" x14ac:dyDescent="0.2">
      <c r="B127" s="25"/>
      <c r="C127" s="109" t="s">
        <v>121</v>
      </c>
      <c r="D127" s="109" t="s">
        <v>115</v>
      </c>
      <c r="E127" s="110" t="s">
        <v>123</v>
      </c>
      <c r="F127" s="103" t="s">
        <v>124</v>
      </c>
      <c r="G127" s="111" t="s">
        <v>118</v>
      </c>
      <c r="H127" s="112">
        <v>169.67699999999999</v>
      </c>
      <c r="I127" s="1"/>
      <c r="J127" s="102">
        <f t="shared" si="0"/>
        <v>0</v>
      </c>
      <c r="K127" s="103" t="s">
        <v>119</v>
      </c>
      <c r="L127" s="25"/>
      <c r="M127" s="104" t="s">
        <v>1</v>
      </c>
      <c r="N127" s="105" t="s">
        <v>36</v>
      </c>
      <c r="O127" s="52"/>
      <c r="P127" s="106">
        <f t="shared" si="1"/>
        <v>0</v>
      </c>
      <c r="Q127" s="106">
        <v>6.1799999999999997E-3</v>
      </c>
      <c r="R127" s="106">
        <f t="shared" si="2"/>
        <v>1.0486038599999998</v>
      </c>
      <c r="S127" s="106">
        <v>0</v>
      </c>
      <c r="T127" s="107">
        <f t="shared" si="3"/>
        <v>0</v>
      </c>
      <c r="AR127" s="108" t="s">
        <v>120</v>
      </c>
      <c r="AT127" s="108" t="s">
        <v>115</v>
      </c>
      <c r="AU127" s="108" t="s">
        <v>121</v>
      </c>
      <c r="AY127" s="8" t="s">
        <v>112</v>
      </c>
      <c r="BE127" s="89">
        <f t="shared" si="4"/>
        <v>0</v>
      </c>
      <c r="BF127" s="89">
        <f t="shared" si="5"/>
        <v>0</v>
      </c>
      <c r="BG127" s="89">
        <f t="shared" si="6"/>
        <v>0</v>
      </c>
      <c r="BH127" s="89">
        <f t="shared" si="7"/>
        <v>0</v>
      </c>
      <c r="BI127" s="89">
        <f t="shared" si="8"/>
        <v>0</v>
      </c>
      <c r="BJ127" s="8" t="s">
        <v>121</v>
      </c>
      <c r="BK127" s="89">
        <f t="shared" si="9"/>
        <v>0</v>
      </c>
      <c r="BL127" s="8" t="s">
        <v>120</v>
      </c>
      <c r="BM127" s="108" t="s">
        <v>125</v>
      </c>
    </row>
    <row r="128" spans="2:65" s="126" customFormat="1" ht="24" customHeight="1" x14ac:dyDescent="0.2">
      <c r="B128" s="25"/>
      <c r="C128" s="109" t="s">
        <v>126</v>
      </c>
      <c r="D128" s="109" t="s">
        <v>115</v>
      </c>
      <c r="E128" s="110" t="s">
        <v>127</v>
      </c>
      <c r="F128" s="103" t="s">
        <v>128</v>
      </c>
      <c r="G128" s="111" t="s">
        <v>129</v>
      </c>
      <c r="H128" s="112">
        <v>60</v>
      </c>
      <c r="I128" s="1"/>
      <c r="J128" s="102">
        <f t="shared" si="0"/>
        <v>0</v>
      </c>
      <c r="K128" s="103" t="s">
        <v>119</v>
      </c>
      <c r="L128" s="25"/>
      <c r="M128" s="104" t="s">
        <v>1</v>
      </c>
      <c r="N128" s="105" t="s">
        <v>36</v>
      </c>
      <c r="O128" s="52"/>
      <c r="P128" s="106">
        <f t="shared" si="1"/>
        <v>0</v>
      </c>
      <c r="Q128" s="106">
        <v>0</v>
      </c>
      <c r="R128" s="106">
        <f t="shared" si="2"/>
        <v>0</v>
      </c>
      <c r="S128" s="106">
        <v>0</v>
      </c>
      <c r="T128" s="107">
        <f t="shared" si="3"/>
        <v>0</v>
      </c>
      <c r="AR128" s="108" t="s">
        <v>120</v>
      </c>
      <c r="AT128" s="108" t="s">
        <v>115</v>
      </c>
      <c r="AU128" s="108" t="s">
        <v>121</v>
      </c>
      <c r="AY128" s="8" t="s">
        <v>112</v>
      </c>
      <c r="BE128" s="89">
        <f t="shared" si="4"/>
        <v>0</v>
      </c>
      <c r="BF128" s="89">
        <f t="shared" si="5"/>
        <v>0</v>
      </c>
      <c r="BG128" s="89">
        <f t="shared" si="6"/>
        <v>0</v>
      </c>
      <c r="BH128" s="89">
        <f t="shared" si="7"/>
        <v>0</v>
      </c>
      <c r="BI128" s="89">
        <f t="shared" si="8"/>
        <v>0</v>
      </c>
      <c r="BJ128" s="8" t="s">
        <v>121</v>
      </c>
      <c r="BK128" s="89">
        <f t="shared" si="9"/>
        <v>0</v>
      </c>
      <c r="BL128" s="8" t="s">
        <v>120</v>
      </c>
      <c r="BM128" s="108" t="s">
        <v>130</v>
      </c>
    </row>
    <row r="129" spans="2:65" s="126" customFormat="1" ht="24" customHeight="1" x14ac:dyDescent="0.2">
      <c r="B129" s="25"/>
      <c r="C129" s="109" t="s">
        <v>120</v>
      </c>
      <c r="D129" s="109" t="s">
        <v>115</v>
      </c>
      <c r="E129" s="110" t="s">
        <v>131</v>
      </c>
      <c r="F129" s="103" t="s">
        <v>132</v>
      </c>
      <c r="G129" s="111" t="s">
        <v>133</v>
      </c>
      <c r="H129" s="112">
        <v>1931.384</v>
      </c>
      <c r="I129" s="1"/>
      <c r="J129" s="102">
        <f t="shared" si="0"/>
        <v>0</v>
      </c>
      <c r="K129" s="103" t="s">
        <v>1</v>
      </c>
      <c r="L129" s="25"/>
      <c r="M129" s="104" t="s">
        <v>1</v>
      </c>
      <c r="N129" s="105" t="s">
        <v>36</v>
      </c>
      <c r="O129" s="52"/>
      <c r="P129" s="106">
        <f t="shared" si="1"/>
        <v>0</v>
      </c>
      <c r="Q129" s="106">
        <v>0</v>
      </c>
      <c r="R129" s="106">
        <f t="shared" si="2"/>
        <v>0</v>
      </c>
      <c r="S129" s="106">
        <v>5.0000000000000001E-3</v>
      </c>
      <c r="T129" s="107">
        <f t="shared" si="3"/>
        <v>9.6569199999999995</v>
      </c>
      <c r="AR129" s="108" t="s">
        <v>120</v>
      </c>
      <c r="AT129" s="108" t="s">
        <v>115</v>
      </c>
      <c r="AU129" s="108" t="s">
        <v>121</v>
      </c>
      <c r="AY129" s="8" t="s">
        <v>112</v>
      </c>
      <c r="BE129" s="89">
        <f t="shared" si="4"/>
        <v>0</v>
      </c>
      <c r="BF129" s="89">
        <f t="shared" si="5"/>
        <v>0</v>
      </c>
      <c r="BG129" s="89">
        <f t="shared" si="6"/>
        <v>0</v>
      </c>
      <c r="BH129" s="89">
        <f t="shared" si="7"/>
        <v>0</v>
      </c>
      <c r="BI129" s="89">
        <f t="shared" si="8"/>
        <v>0</v>
      </c>
      <c r="BJ129" s="8" t="s">
        <v>121</v>
      </c>
      <c r="BK129" s="89">
        <f t="shared" si="9"/>
        <v>0</v>
      </c>
      <c r="BL129" s="8" t="s">
        <v>120</v>
      </c>
      <c r="BM129" s="108" t="s">
        <v>134</v>
      </c>
    </row>
    <row r="130" spans="2:65" s="126" customFormat="1" ht="24" customHeight="1" x14ac:dyDescent="0.2">
      <c r="B130" s="25"/>
      <c r="C130" s="109" t="s">
        <v>135</v>
      </c>
      <c r="D130" s="109" t="s">
        <v>115</v>
      </c>
      <c r="E130" s="110" t="s">
        <v>136</v>
      </c>
      <c r="F130" s="103" t="s">
        <v>137</v>
      </c>
      <c r="G130" s="111" t="s">
        <v>118</v>
      </c>
      <c r="H130" s="112">
        <v>2.16</v>
      </c>
      <c r="I130" s="1"/>
      <c r="J130" s="102">
        <f t="shared" si="0"/>
        <v>0</v>
      </c>
      <c r="K130" s="103" t="s">
        <v>119</v>
      </c>
      <c r="L130" s="25"/>
      <c r="M130" s="104" t="s">
        <v>1</v>
      </c>
      <c r="N130" s="105" t="s">
        <v>36</v>
      </c>
      <c r="O130" s="52"/>
      <c r="P130" s="106">
        <f t="shared" si="1"/>
        <v>0</v>
      </c>
      <c r="Q130" s="106">
        <v>0</v>
      </c>
      <c r="R130" s="106">
        <f t="shared" si="2"/>
        <v>0</v>
      </c>
      <c r="S130" s="106">
        <v>4.1000000000000002E-2</v>
      </c>
      <c r="T130" s="107">
        <f t="shared" si="3"/>
        <v>8.8560000000000014E-2</v>
      </c>
      <c r="AR130" s="108" t="s">
        <v>120</v>
      </c>
      <c r="AT130" s="108" t="s">
        <v>115</v>
      </c>
      <c r="AU130" s="108" t="s">
        <v>121</v>
      </c>
      <c r="AY130" s="8" t="s">
        <v>112</v>
      </c>
      <c r="BE130" s="89">
        <f t="shared" si="4"/>
        <v>0</v>
      </c>
      <c r="BF130" s="89">
        <f t="shared" si="5"/>
        <v>0</v>
      </c>
      <c r="BG130" s="89">
        <f t="shared" si="6"/>
        <v>0</v>
      </c>
      <c r="BH130" s="89">
        <f t="shared" si="7"/>
        <v>0</v>
      </c>
      <c r="BI130" s="89">
        <f t="shared" si="8"/>
        <v>0</v>
      </c>
      <c r="BJ130" s="8" t="s">
        <v>121</v>
      </c>
      <c r="BK130" s="89">
        <f t="shared" si="9"/>
        <v>0</v>
      </c>
      <c r="BL130" s="8" t="s">
        <v>120</v>
      </c>
      <c r="BM130" s="108" t="s">
        <v>138</v>
      </c>
    </row>
    <row r="131" spans="2:65" s="126" customFormat="1" ht="24" customHeight="1" x14ac:dyDescent="0.2">
      <c r="B131" s="25"/>
      <c r="C131" s="109" t="s">
        <v>139</v>
      </c>
      <c r="D131" s="109" t="s">
        <v>115</v>
      </c>
      <c r="E131" s="110" t="s">
        <v>140</v>
      </c>
      <c r="F131" s="103" t="s">
        <v>141</v>
      </c>
      <c r="G131" s="111" t="s">
        <v>118</v>
      </c>
      <c r="H131" s="112">
        <v>471.02699999999999</v>
      </c>
      <c r="I131" s="1"/>
      <c r="J131" s="102">
        <f t="shared" si="0"/>
        <v>0</v>
      </c>
      <c r="K131" s="103" t="s">
        <v>119</v>
      </c>
      <c r="L131" s="25"/>
      <c r="M131" s="104" t="s">
        <v>1</v>
      </c>
      <c r="N131" s="105" t="s">
        <v>36</v>
      </c>
      <c r="O131" s="52"/>
      <c r="P131" s="106">
        <f t="shared" si="1"/>
        <v>0</v>
      </c>
      <c r="Q131" s="106">
        <v>0</v>
      </c>
      <c r="R131" s="106">
        <f t="shared" si="2"/>
        <v>0</v>
      </c>
      <c r="S131" s="106">
        <v>3.4000000000000002E-2</v>
      </c>
      <c r="T131" s="107">
        <f t="shared" si="3"/>
        <v>16.014918000000002</v>
      </c>
      <c r="AR131" s="108" t="s">
        <v>120</v>
      </c>
      <c r="AT131" s="108" t="s">
        <v>115</v>
      </c>
      <c r="AU131" s="108" t="s">
        <v>121</v>
      </c>
      <c r="AY131" s="8" t="s">
        <v>112</v>
      </c>
      <c r="BE131" s="89">
        <f t="shared" si="4"/>
        <v>0</v>
      </c>
      <c r="BF131" s="89">
        <f t="shared" si="5"/>
        <v>0</v>
      </c>
      <c r="BG131" s="89">
        <f t="shared" si="6"/>
        <v>0</v>
      </c>
      <c r="BH131" s="89">
        <f t="shared" si="7"/>
        <v>0</v>
      </c>
      <c r="BI131" s="89">
        <f t="shared" si="8"/>
        <v>0</v>
      </c>
      <c r="BJ131" s="8" t="s">
        <v>121</v>
      </c>
      <c r="BK131" s="89">
        <f t="shared" si="9"/>
        <v>0</v>
      </c>
      <c r="BL131" s="8" t="s">
        <v>120</v>
      </c>
      <c r="BM131" s="108" t="s">
        <v>142</v>
      </c>
    </row>
    <row r="132" spans="2:65" s="126" customFormat="1" ht="24" customHeight="1" x14ac:dyDescent="0.2">
      <c r="B132" s="25"/>
      <c r="C132" s="109" t="s">
        <v>143</v>
      </c>
      <c r="D132" s="109" t="s">
        <v>115</v>
      </c>
      <c r="E132" s="110" t="s">
        <v>144</v>
      </c>
      <c r="F132" s="103" t="s">
        <v>145</v>
      </c>
      <c r="G132" s="111" t="s">
        <v>118</v>
      </c>
      <c r="H132" s="112">
        <v>69.12</v>
      </c>
      <c r="I132" s="1"/>
      <c r="J132" s="102">
        <f t="shared" si="0"/>
        <v>0</v>
      </c>
      <c r="K132" s="103" t="s">
        <v>119</v>
      </c>
      <c r="L132" s="25"/>
      <c r="M132" s="104" t="s">
        <v>1</v>
      </c>
      <c r="N132" s="105" t="s">
        <v>36</v>
      </c>
      <c r="O132" s="52"/>
      <c r="P132" s="106">
        <f t="shared" si="1"/>
        <v>0</v>
      </c>
      <c r="Q132" s="106">
        <v>0</v>
      </c>
      <c r="R132" s="106">
        <f t="shared" si="2"/>
        <v>0</v>
      </c>
      <c r="S132" s="106">
        <v>6.0999999999999999E-2</v>
      </c>
      <c r="T132" s="107">
        <f t="shared" si="3"/>
        <v>4.2163200000000005</v>
      </c>
      <c r="AR132" s="108" t="s">
        <v>120</v>
      </c>
      <c r="AT132" s="108" t="s">
        <v>115</v>
      </c>
      <c r="AU132" s="108" t="s">
        <v>121</v>
      </c>
      <c r="AY132" s="8" t="s">
        <v>112</v>
      </c>
      <c r="BE132" s="89">
        <f t="shared" si="4"/>
        <v>0</v>
      </c>
      <c r="BF132" s="89">
        <f t="shared" si="5"/>
        <v>0</v>
      </c>
      <c r="BG132" s="89">
        <f t="shared" si="6"/>
        <v>0</v>
      </c>
      <c r="BH132" s="89">
        <f t="shared" si="7"/>
        <v>0</v>
      </c>
      <c r="BI132" s="89">
        <f t="shared" si="8"/>
        <v>0</v>
      </c>
      <c r="BJ132" s="8" t="s">
        <v>121</v>
      </c>
      <c r="BK132" s="89">
        <f t="shared" si="9"/>
        <v>0</v>
      </c>
      <c r="BL132" s="8" t="s">
        <v>120</v>
      </c>
      <c r="BM132" s="108" t="s">
        <v>146</v>
      </c>
    </row>
    <row r="133" spans="2:65" s="126" customFormat="1" ht="24" customHeight="1" x14ac:dyDescent="0.2">
      <c r="B133" s="25"/>
      <c r="C133" s="109" t="s">
        <v>147</v>
      </c>
      <c r="D133" s="109" t="s">
        <v>115</v>
      </c>
      <c r="E133" s="110" t="s">
        <v>148</v>
      </c>
      <c r="F133" s="103" t="s">
        <v>149</v>
      </c>
      <c r="G133" s="111" t="s">
        <v>118</v>
      </c>
      <c r="H133" s="112">
        <v>184.77</v>
      </c>
      <c r="I133" s="1"/>
      <c r="J133" s="102">
        <f t="shared" si="0"/>
        <v>0</v>
      </c>
      <c r="K133" s="103" t="s">
        <v>119</v>
      </c>
      <c r="L133" s="25"/>
      <c r="M133" s="104" t="s">
        <v>1</v>
      </c>
      <c r="N133" s="105" t="s">
        <v>36</v>
      </c>
      <c r="O133" s="52"/>
      <c r="P133" s="106">
        <f t="shared" si="1"/>
        <v>0</v>
      </c>
      <c r="Q133" s="106">
        <v>0</v>
      </c>
      <c r="R133" s="106">
        <f t="shared" si="2"/>
        <v>0</v>
      </c>
      <c r="S133" s="106">
        <v>5.2999999999999999E-2</v>
      </c>
      <c r="T133" s="107">
        <f t="shared" si="3"/>
        <v>9.7928100000000011</v>
      </c>
      <c r="AR133" s="108" t="s">
        <v>120</v>
      </c>
      <c r="AT133" s="108" t="s">
        <v>115</v>
      </c>
      <c r="AU133" s="108" t="s">
        <v>121</v>
      </c>
      <c r="AY133" s="8" t="s">
        <v>112</v>
      </c>
      <c r="BE133" s="89">
        <f t="shared" si="4"/>
        <v>0</v>
      </c>
      <c r="BF133" s="89">
        <f t="shared" si="5"/>
        <v>0</v>
      </c>
      <c r="BG133" s="89">
        <f t="shared" si="6"/>
        <v>0</v>
      </c>
      <c r="BH133" s="89">
        <f t="shared" si="7"/>
        <v>0</v>
      </c>
      <c r="BI133" s="89">
        <f t="shared" si="8"/>
        <v>0</v>
      </c>
      <c r="BJ133" s="8" t="s">
        <v>121</v>
      </c>
      <c r="BK133" s="89">
        <f t="shared" si="9"/>
        <v>0</v>
      </c>
      <c r="BL133" s="8" t="s">
        <v>120</v>
      </c>
      <c r="BM133" s="108" t="s">
        <v>150</v>
      </c>
    </row>
    <row r="134" spans="2:65" s="126" customFormat="1" ht="24" customHeight="1" x14ac:dyDescent="0.2">
      <c r="B134" s="25"/>
      <c r="C134" s="109" t="s">
        <v>113</v>
      </c>
      <c r="D134" s="109" t="s">
        <v>115</v>
      </c>
      <c r="E134" s="110" t="s">
        <v>151</v>
      </c>
      <c r="F134" s="103" t="s">
        <v>152</v>
      </c>
      <c r="G134" s="111" t="s">
        <v>153</v>
      </c>
      <c r="H134" s="112">
        <v>41.265999999999998</v>
      </c>
      <c r="I134" s="1"/>
      <c r="J134" s="102">
        <f t="shared" si="0"/>
        <v>0</v>
      </c>
      <c r="K134" s="103" t="s">
        <v>119</v>
      </c>
      <c r="L134" s="25"/>
      <c r="M134" s="104" t="s">
        <v>1</v>
      </c>
      <c r="N134" s="105" t="s">
        <v>36</v>
      </c>
      <c r="O134" s="52"/>
      <c r="P134" s="106">
        <f t="shared" si="1"/>
        <v>0</v>
      </c>
      <c r="Q134" s="106">
        <v>0</v>
      </c>
      <c r="R134" s="106">
        <f t="shared" si="2"/>
        <v>0</v>
      </c>
      <c r="S134" s="106">
        <v>0</v>
      </c>
      <c r="T134" s="107">
        <f t="shared" si="3"/>
        <v>0</v>
      </c>
      <c r="AR134" s="108" t="s">
        <v>120</v>
      </c>
      <c r="AT134" s="108" t="s">
        <v>115</v>
      </c>
      <c r="AU134" s="108" t="s">
        <v>121</v>
      </c>
      <c r="AY134" s="8" t="s">
        <v>112</v>
      </c>
      <c r="BE134" s="89">
        <f t="shared" si="4"/>
        <v>0</v>
      </c>
      <c r="BF134" s="89">
        <f t="shared" si="5"/>
        <v>0</v>
      </c>
      <c r="BG134" s="89">
        <f t="shared" si="6"/>
        <v>0</v>
      </c>
      <c r="BH134" s="89">
        <f t="shared" si="7"/>
        <v>0</v>
      </c>
      <c r="BI134" s="89">
        <f t="shared" si="8"/>
        <v>0</v>
      </c>
      <c r="BJ134" s="8" t="s">
        <v>121</v>
      </c>
      <c r="BK134" s="89">
        <f t="shared" si="9"/>
        <v>0</v>
      </c>
      <c r="BL134" s="8" t="s">
        <v>120</v>
      </c>
      <c r="BM134" s="108" t="s">
        <v>154</v>
      </c>
    </row>
    <row r="135" spans="2:65" s="126" customFormat="1" ht="24" customHeight="1" x14ac:dyDescent="0.2">
      <c r="B135" s="25"/>
      <c r="C135" s="109" t="s">
        <v>155</v>
      </c>
      <c r="D135" s="109" t="s">
        <v>115</v>
      </c>
      <c r="E135" s="110" t="s">
        <v>156</v>
      </c>
      <c r="F135" s="103" t="s">
        <v>157</v>
      </c>
      <c r="G135" s="111" t="s">
        <v>153</v>
      </c>
      <c r="H135" s="112">
        <v>42.680999999999997</v>
      </c>
      <c r="I135" s="1"/>
      <c r="J135" s="102">
        <f t="shared" si="0"/>
        <v>0</v>
      </c>
      <c r="K135" s="103" t="s">
        <v>119</v>
      </c>
      <c r="L135" s="25"/>
      <c r="M135" s="104" t="s">
        <v>1</v>
      </c>
      <c r="N135" s="105" t="s">
        <v>36</v>
      </c>
      <c r="O135" s="52"/>
      <c r="P135" s="106">
        <f t="shared" si="1"/>
        <v>0</v>
      </c>
      <c r="Q135" s="106">
        <v>0</v>
      </c>
      <c r="R135" s="106">
        <f t="shared" si="2"/>
        <v>0</v>
      </c>
      <c r="S135" s="106">
        <v>0</v>
      </c>
      <c r="T135" s="107">
        <f t="shared" si="3"/>
        <v>0</v>
      </c>
      <c r="AR135" s="108" t="s">
        <v>120</v>
      </c>
      <c r="AT135" s="108" t="s">
        <v>115</v>
      </c>
      <c r="AU135" s="108" t="s">
        <v>121</v>
      </c>
      <c r="AY135" s="8" t="s">
        <v>112</v>
      </c>
      <c r="BE135" s="89">
        <f t="shared" si="4"/>
        <v>0</v>
      </c>
      <c r="BF135" s="89">
        <f t="shared" si="5"/>
        <v>0</v>
      </c>
      <c r="BG135" s="89">
        <f t="shared" si="6"/>
        <v>0</v>
      </c>
      <c r="BH135" s="89">
        <f t="shared" si="7"/>
        <v>0</v>
      </c>
      <c r="BI135" s="89">
        <f t="shared" si="8"/>
        <v>0</v>
      </c>
      <c r="BJ135" s="8" t="s">
        <v>121</v>
      </c>
      <c r="BK135" s="89">
        <f t="shared" si="9"/>
        <v>0</v>
      </c>
      <c r="BL135" s="8" t="s">
        <v>120</v>
      </c>
      <c r="BM135" s="108" t="s">
        <v>158</v>
      </c>
    </row>
    <row r="136" spans="2:65" s="126" customFormat="1" ht="16.5" customHeight="1" x14ac:dyDescent="0.2">
      <c r="B136" s="25"/>
      <c r="C136" s="109" t="s">
        <v>159</v>
      </c>
      <c r="D136" s="109" t="s">
        <v>115</v>
      </c>
      <c r="E136" s="110" t="s">
        <v>160</v>
      </c>
      <c r="F136" s="103" t="s">
        <v>161</v>
      </c>
      <c r="G136" s="111" t="s">
        <v>153</v>
      </c>
      <c r="H136" s="112">
        <v>41.265999999999998</v>
      </c>
      <c r="I136" s="1"/>
      <c r="J136" s="102">
        <f t="shared" si="0"/>
        <v>0</v>
      </c>
      <c r="K136" s="103" t="s">
        <v>119</v>
      </c>
      <c r="L136" s="25"/>
      <c r="M136" s="104" t="s">
        <v>1</v>
      </c>
      <c r="N136" s="105" t="s">
        <v>36</v>
      </c>
      <c r="O136" s="52"/>
      <c r="P136" s="106">
        <f t="shared" si="1"/>
        <v>0</v>
      </c>
      <c r="Q136" s="106">
        <v>0</v>
      </c>
      <c r="R136" s="106">
        <f t="shared" si="2"/>
        <v>0</v>
      </c>
      <c r="S136" s="106">
        <v>0</v>
      </c>
      <c r="T136" s="107">
        <f t="shared" si="3"/>
        <v>0</v>
      </c>
      <c r="AR136" s="108" t="s">
        <v>120</v>
      </c>
      <c r="AT136" s="108" t="s">
        <v>115</v>
      </c>
      <c r="AU136" s="108" t="s">
        <v>121</v>
      </c>
      <c r="AY136" s="8" t="s">
        <v>112</v>
      </c>
      <c r="BE136" s="89">
        <f t="shared" si="4"/>
        <v>0</v>
      </c>
      <c r="BF136" s="89">
        <f t="shared" si="5"/>
        <v>0</v>
      </c>
      <c r="BG136" s="89">
        <f t="shared" si="6"/>
        <v>0</v>
      </c>
      <c r="BH136" s="89">
        <f t="shared" si="7"/>
        <v>0</v>
      </c>
      <c r="BI136" s="89">
        <f t="shared" si="8"/>
        <v>0</v>
      </c>
      <c r="BJ136" s="8" t="s">
        <v>121</v>
      </c>
      <c r="BK136" s="89">
        <f t="shared" si="9"/>
        <v>0</v>
      </c>
      <c r="BL136" s="8" t="s">
        <v>120</v>
      </c>
      <c r="BM136" s="108" t="s">
        <v>162</v>
      </c>
    </row>
    <row r="137" spans="2:65" s="126" customFormat="1" ht="24" customHeight="1" x14ac:dyDescent="0.2">
      <c r="B137" s="25"/>
      <c r="C137" s="109" t="s">
        <v>163</v>
      </c>
      <c r="D137" s="109" t="s">
        <v>115</v>
      </c>
      <c r="E137" s="110" t="s">
        <v>164</v>
      </c>
      <c r="F137" s="103" t="s">
        <v>165</v>
      </c>
      <c r="G137" s="111" t="s">
        <v>153</v>
      </c>
      <c r="H137" s="112">
        <v>1650.64</v>
      </c>
      <c r="I137" s="1"/>
      <c r="J137" s="102">
        <f t="shared" si="0"/>
        <v>0</v>
      </c>
      <c r="K137" s="103" t="s">
        <v>119</v>
      </c>
      <c r="L137" s="25"/>
      <c r="M137" s="104" t="s">
        <v>1</v>
      </c>
      <c r="N137" s="105" t="s">
        <v>36</v>
      </c>
      <c r="O137" s="52"/>
      <c r="P137" s="106">
        <f t="shared" si="1"/>
        <v>0</v>
      </c>
      <c r="Q137" s="106">
        <v>0</v>
      </c>
      <c r="R137" s="106">
        <f t="shared" si="2"/>
        <v>0</v>
      </c>
      <c r="S137" s="106">
        <v>0</v>
      </c>
      <c r="T137" s="107">
        <f t="shared" si="3"/>
        <v>0</v>
      </c>
      <c r="AR137" s="108" t="s">
        <v>120</v>
      </c>
      <c r="AT137" s="108" t="s">
        <v>115</v>
      </c>
      <c r="AU137" s="108" t="s">
        <v>121</v>
      </c>
      <c r="AY137" s="8" t="s">
        <v>112</v>
      </c>
      <c r="BE137" s="89">
        <f t="shared" si="4"/>
        <v>0</v>
      </c>
      <c r="BF137" s="89">
        <f t="shared" si="5"/>
        <v>0</v>
      </c>
      <c r="BG137" s="89">
        <f t="shared" si="6"/>
        <v>0</v>
      </c>
      <c r="BH137" s="89">
        <f t="shared" si="7"/>
        <v>0</v>
      </c>
      <c r="BI137" s="89">
        <f t="shared" si="8"/>
        <v>0</v>
      </c>
      <c r="BJ137" s="8" t="s">
        <v>121</v>
      </c>
      <c r="BK137" s="89">
        <f t="shared" si="9"/>
        <v>0</v>
      </c>
      <c r="BL137" s="8" t="s">
        <v>120</v>
      </c>
      <c r="BM137" s="108" t="s">
        <v>166</v>
      </c>
    </row>
    <row r="138" spans="2:65" s="126" customFormat="1" ht="24" customHeight="1" x14ac:dyDescent="0.2">
      <c r="B138" s="25"/>
      <c r="C138" s="109" t="s">
        <v>167</v>
      </c>
      <c r="D138" s="109" t="s">
        <v>115</v>
      </c>
      <c r="E138" s="110" t="s">
        <v>168</v>
      </c>
      <c r="F138" s="103" t="s">
        <v>169</v>
      </c>
      <c r="G138" s="111" t="s">
        <v>153</v>
      </c>
      <c r="H138" s="112">
        <v>41.265999999999998</v>
      </c>
      <c r="I138" s="1"/>
      <c r="J138" s="102">
        <f t="shared" si="0"/>
        <v>0</v>
      </c>
      <c r="K138" s="103" t="s">
        <v>119</v>
      </c>
      <c r="L138" s="25"/>
      <c r="M138" s="104" t="s">
        <v>1</v>
      </c>
      <c r="N138" s="105" t="s">
        <v>36</v>
      </c>
      <c r="O138" s="52"/>
      <c r="P138" s="106">
        <f t="shared" si="1"/>
        <v>0</v>
      </c>
      <c r="Q138" s="106">
        <v>0</v>
      </c>
      <c r="R138" s="106">
        <f t="shared" si="2"/>
        <v>0</v>
      </c>
      <c r="S138" s="106">
        <v>0</v>
      </c>
      <c r="T138" s="107">
        <f t="shared" si="3"/>
        <v>0</v>
      </c>
      <c r="AR138" s="108" t="s">
        <v>120</v>
      </c>
      <c r="AT138" s="108" t="s">
        <v>115</v>
      </c>
      <c r="AU138" s="108" t="s">
        <v>121</v>
      </c>
      <c r="AY138" s="8" t="s">
        <v>112</v>
      </c>
      <c r="BE138" s="89">
        <f t="shared" si="4"/>
        <v>0</v>
      </c>
      <c r="BF138" s="89">
        <f t="shared" si="5"/>
        <v>0</v>
      </c>
      <c r="BG138" s="89">
        <f t="shared" si="6"/>
        <v>0</v>
      </c>
      <c r="BH138" s="89">
        <f t="shared" si="7"/>
        <v>0</v>
      </c>
      <c r="BI138" s="89">
        <f t="shared" si="8"/>
        <v>0</v>
      </c>
      <c r="BJ138" s="8" t="s">
        <v>121</v>
      </c>
      <c r="BK138" s="89">
        <f t="shared" si="9"/>
        <v>0</v>
      </c>
      <c r="BL138" s="8" t="s">
        <v>120</v>
      </c>
      <c r="BM138" s="108" t="s">
        <v>170</v>
      </c>
    </row>
    <row r="139" spans="2:65" s="126" customFormat="1" ht="24" customHeight="1" x14ac:dyDescent="0.2">
      <c r="B139" s="25"/>
      <c r="C139" s="109" t="s">
        <v>171</v>
      </c>
      <c r="D139" s="109" t="s">
        <v>115</v>
      </c>
      <c r="E139" s="110" t="s">
        <v>172</v>
      </c>
      <c r="F139" s="103" t="s">
        <v>173</v>
      </c>
      <c r="G139" s="111" t="s">
        <v>153</v>
      </c>
      <c r="H139" s="112">
        <v>1505.02</v>
      </c>
      <c r="I139" s="1"/>
      <c r="J139" s="102">
        <f t="shared" si="0"/>
        <v>0</v>
      </c>
      <c r="K139" s="103" t="s">
        <v>119</v>
      </c>
      <c r="L139" s="25"/>
      <c r="M139" s="104" t="s">
        <v>1</v>
      </c>
      <c r="N139" s="105" t="s">
        <v>36</v>
      </c>
      <c r="O139" s="52"/>
      <c r="P139" s="106">
        <f t="shared" si="1"/>
        <v>0</v>
      </c>
      <c r="Q139" s="106">
        <v>0</v>
      </c>
      <c r="R139" s="106">
        <f t="shared" si="2"/>
        <v>0</v>
      </c>
      <c r="S139" s="106">
        <v>0</v>
      </c>
      <c r="T139" s="107">
        <f t="shared" si="3"/>
        <v>0</v>
      </c>
      <c r="AR139" s="108" t="s">
        <v>120</v>
      </c>
      <c r="AT139" s="108" t="s">
        <v>115</v>
      </c>
      <c r="AU139" s="108" t="s">
        <v>121</v>
      </c>
      <c r="AY139" s="8" t="s">
        <v>112</v>
      </c>
      <c r="BE139" s="89">
        <f t="shared" si="4"/>
        <v>0</v>
      </c>
      <c r="BF139" s="89">
        <f t="shared" si="5"/>
        <v>0</v>
      </c>
      <c r="BG139" s="89">
        <f t="shared" si="6"/>
        <v>0</v>
      </c>
      <c r="BH139" s="89">
        <f t="shared" si="7"/>
        <v>0</v>
      </c>
      <c r="BI139" s="89">
        <f t="shared" si="8"/>
        <v>0</v>
      </c>
      <c r="BJ139" s="8" t="s">
        <v>121</v>
      </c>
      <c r="BK139" s="89">
        <f t="shared" si="9"/>
        <v>0</v>
      </c>
      <c r="BL139" s="8" t="s">
        <v>120</v>
      </c>
      <c r="BM139" s="108" t="s">
        <v>174</v>
      </c>
    </row>
    <row r="140" spans="2:65" s="126" customFormat="1" ht="24" customHeight="1" x14ac:dyDescent="0.2">
      <c r="B140" s="25"/>
      <c r="C140" s="109" t="s">
        <v>175</v>
      </c>
      <c r="D140" s="109" t="s">
        <v>115</v>
      </c>
      <c r="E140" s="110" t="s">
        <v>176</v>
      </c>
      <c r="F140" s="103" t="s">
        <v>177</v>
      </c>
      <c r="G140" s="111" t="s">
        <v>153</v>
      </c>
      <c r="H140" s="112">
        <v>41.265999999999998</v>
      </c>
      <c r="I140" s="1"/>
      <c r="J140" s="102">
        <f t="shared" si="0"/>
        <v>0</v>
      </c>
      <c r="K140" s="103" t="s">
        <v>119</v>
      </c>
      <c r="L140" s="25"/>
      <c r="M140" s="104" t="s">
        <v>1</v>
      </c>
      <c r="N140" s="105" t="s">
        <v>36</v>
      </c>
      <c r="O140" s="52"/>
      <c r="P140" s="106">
        <f t="shared" si="1"/>
        <v>0</v>
      </c>
      <c r="Q140" s="106">
        <v>0</v>
      </c>
      <c r="R140" s="106">
        <f t="shared" si="2"/>
        <v>0</v>
      </c>
      <c r="S140" s="106">
        <v>0</v>
      </c>
      <c r="T140" s="107">
        <f t="shared" si="3"/>
        <v>0</v>
      </c>
      <c r="AR140" s="108" t="s">
        <v>120</v>
      </c>
      <c r="AT140" s="108" t="s">
        <v>115</v>
      </c>
      <c r="AU140" s="108" t="s">
        <v>121</v>
      </c>
      <c r="AY140" s="8" t="s">
        <v>112</v>
      </c>
      <c r="BE140" s="89">
        <f t="shared" si="4"/>
        <v>0</v>
      </c>
      <c r="BF140" s="89">
        <f t="shared" si="5"/>
        <v>0</v>
      </c>
      <c r="BG140" s="89">
        <f t="shared" si="6"/>
        <v>0</v>
      </c>
      <c r="BH140" s="89">
        <f t="shared" si="7"/>
        <v>0</v>
      </c>
      <c r="BI140" s="89">
        <f t="shared" si="8"/>
        <v>0</v>
      </c>
      <c r="BJ140" s="8" t="s">
        <v>121</v>
      </c>
      <c r="BK140" s="89">
        <f t="shared" si="9"/>
        <v>0</v>
      </c>
      <c r="BL140" s="8" t="s">
        <v>120</v>
      </c>
      <c r="BM140" s="108" t="s">
        <v>178</v>
      </c>
    </row>
    <row r="141" spans="2:65" s="126" customFormat="1" ht="16.5" customHeight="1" x14ac:dyDescent="0.2">
      <c r="B141" s="25"/>
      <c r="C141" s="109" t="s">
        <v>179</v>
      </c>
      <c r="D141" s="109" t="s">
        <v>115</v>
      </c>
      <c r="E141" s="110" t="s">
        <v>180</v>
      </c>
      <c r="F141" s="103" t="s">
        <v>181</v>
      </c>
      <c r="G141" s="111" t="s">
        <v>182</v>
      </c>
      <c r="H141" s="112">
        <v>22</v>
      </c>
      <c r="I141" s="1"/>
      <c r="J141" s="102">
        <f t="shared" si="0"/>
        <v>0</v>
      </c>
      <c r="K141" s="103" t="s">
        <v>119</v>
      </c>
      <c r="L141" s="25"/>
      <c r="M141" s="104" t="s">
        <v>1</v>
      </c>
      <c r="N141" s="105" t="s">
        <v>36</v>
      </c>
      <c r="O141" s="52"/>
      <c r="P141" s="106">
        <f t="shared" si="1"/>
        <v>0</v>
      </c>
      <c r="Q141" s="106">
        <v>0</v>
      </c>
      <c r="R141" s="106">
        <f t="shared" si="2"/>
        <v>0</v>
      </c>
      <c r="S141" s="106">
        <v>0</v>
      </c>
      <c r="T141" s="107">
        <f t="shared" si="3"/>
        <v>0</v>
      </c>
      <c r="AR141" s="108" t="s">
        <v>120</v>
      </c>
      <c r="AT141" s="108" t="s">
        <v>115</v>
      </c>
      <c r="AU141" s="108" t="s">
        <v>121</v>
      </c>
      <c r="AY141" s="8" t="s">
        <v>112</v>
      </c>
      <c r="BE141" s="89">
        <f t="shared" si="4"/>
        <v>0</v>
      </c>
      <c r="BF141" s="89">
        <f t="shared" si="5"/>
        <v>0</v>
      </c>
      <c r="BG141" s="89">
        <f t="shared" si="6"/>
        <v>0</v>
      </c>
      <c r="BH141" s="89">
        <f t="shared" si="7"/>
        <v>0</v>
      </c>
      <c r="BI141" s="89">
        <f t="shared" si="8"/>
        <v>0</v>
      </c>
      <c r="BJ141" s="8" t="s">
        <v>121</v>
      </c>
      <c r="BK141" s="89">
        <f t="shared" si="9"/>
        <v>0</v>
      </c>
      <c r="BL141" s="8" t="s">
        <v>120</v>
      </c>
      <c r="BM141" s="108" t="s">
        <v>183</v>
      </c>
    </row>
    <row r="142" spans="2:65" s="113" customFormat="1" ht="22.9" customHeight="1" x14ac:dyDescent="0.2">
      <c r="B142" s="114"/>
      <c r="D142" s="115" t="s">
        <v>69</v>
      </c>
      <c r="E142" s="116" t="s">
        <v>184</v>
      </c>
      <c r="F142" s="116" t="s">
        <v>185</v>
      </c>
      <c r="J142" s="117">
        <f>BK142</f>
        <v>0</v>
      </c>
      <c r="L142" s="114"/>
      <c r="M142" s="118"/>
      <c r="N142" s="119"/>
      <c r="O142" s="119"/>
      <c r="P142" s="120">
        <f>P143</f>
        <v>0</v>
      </c>
      <c r="Q142" s="119"/>
      <c r="R142" s="120">
        <f>R143</f>
        <v>0</v>
      </c>
      <c r="S142" s="119"/>
      <c r="T142" s="121">
        <f>T143</f>
        <v>0</v>
      </c>
      <c r="AR142" s="115" t="s">
        <v>78</v>
      </c>
      <c r="AT142" s="122" t="s">
        <v>69</v>
      </c>
      <c r="AU142" s="122" t="s">
        <v>78</v>
      </c>
      <c r="AY142" s="115" t="s">
        <v>112</v>
      </c>
      <c r="BK142" s="123">
        <f>BK143</f>
        <v>0</v>
      </c>
    </row>
    <row r="143" spans="2:65" s="126" customFormat="1" ht="24" customHeight="1" x14ac:dyDescent="0.2">
      <c r="B143" s="25"/>
      <c r="C143" s="109" t="s">
        <v>186</v>
      </c>
      <c r="D143" s="109" t="s">
        <v>115</v>
      </c>
      <c r="E143" s="110" t="s">
        <v>187</v>
      </c>
      <c r="F143" s="103" t="s">
        <v>188</v>
      </c>
      <c r="G143" s="111" t="s">
        <v>153</v>
      </c>
      <c r="H143" s="112">
        <v>2.1059999999999999</v>
      </c>
      <c r="I143" s="1"/>
      <c r="J143" s="102">
        <f>ROUND(I143*H143,2)</f>
        <v>0</v>
      </c>
      <c r="K143" s="103" t="s">
        <v>119</v>
      </c>
      <c r="L143" s="25"/>
      <c r="M143" s="104" t="s">
        <v>1</v>
      </c>
      <c r="N143" s="105" t="s">
        <v>36</v>
      </c>
      <c r="O143" s="52"/>
      <c r="P143" s="106">
        <f>O143*H143</f>
        <v>0</v>
      </c>
      <c r="Q143" s="106">
        <v>0</v>
      </c>
      <c r="R143" s="106">
        <f>Q143*H143</f>
        <v>0</v>
      </c>
      <c r="S143" s="106">
        <v>0</v>
      </c>
      <c r="T143" s="107">
        <f>S143*H143</f>
        <v>0</v>
      </c>
      <c r="AR143" s="108" t="s">
        <v>120</v>
      </c>
      <c r="AT143" s="108" t="s">
        <v>115</v>
      </c>
      <c r="AU143" s="108" t="s">
        <v>121</v>
      </c>
      <c r="AY143" s="8" t="s">
        <v>112</v>
      </c>
      <c r="BE143" s="89">
        <f>IF(N143="základná",J143,0)</f>
        <v>0</v>
      </c>
      <c r="BF143" s="89">
        <f>IF(N143="znížená",J143,0)</f>
        <v>0</v>
      </c>
      <c r="BG143" s="89">
        <f>IF(N143="zákl. prenesená",J143,0)</f>
        <v>0</v>
      </c>
      <c r="BH143" s="89">
        <f>IF(N143="zníž. prenesená",J143,0)</f>
        <v>0</v>
      </c>
      <c r="BI143" s="89">
        <f>IF(N143="nulová",J143,0)</f>
        <v>0</v>
      </c>
      <c r="BJ143" s="8" t="s">
        <v>121</v>
      </c>
      <c r="BK143" s="89">
        <f>ROUND(I143*H143,2)</f>
        <v>0</v>
      </c>
      <c r="BL143" s="8" t="s">
        <v>120</v>
      </c>
      <c r="BM143" s="108" t="s">
        <v>189</v>
      </c>
    </row>
    <row r="144" spans="2:65" s="113" customFormat="1" ht="25.9" customHeight="1" x14ac:dyDescent="0.2">
      <c r="B144" s="114"/>
      <c r="D144" s="115" t="s">
        <v>69</v>
      </c>
      <c r="E144" s="86" t="s">
        <v>190</v>
      </c>
      <c r="F144" s="86" t="s">
        <v>191</v>
      </c>
      <c r="J144" s="87">
        <f>BK144</f>
        <v>0</v>
      </c>
      <c r="L144" s="114"/>
      <c r="M144" s="118"/>
      <c r="N144" s="119"/>
      <c r="O144" s="119"/>
      <c r="P144" s="120">
        <f>P145+P148</f>
        <v>0</v>
      </c>
      <c r="Q144" s="119"/>
      <c r="R144" s="120">
        <f>R145+R148</f>
        <v>0</v>
      </c>
      <c r="S144" s="119"/>
      <c r="T144" s="121">
        <f>T145+T148</f>
        <v>1.4960497500000001</v>
      </c>
      <c r="AR144" s="115" t="s">
        <v>121</v>
      </c>
      <c r="AT144" s="122" t="s">
        <v>69</v>
      </c>
      <c r="AU144" s="122" t="s">
        <v>70</v>
      </c>
      <c r="AY144" s="115" t="s">
        <v>112</v>
      </c>
      <c r="BK144" s="123">
        <f>BK145+BK148</f>
        <v>0</v>
      </c>
    </row>
    <row r="145" spans="2:65" s="113" customFormat="1" ht="22.9" customHeight="1" x14ac:dyDescent="0.2">
      <c r="B145" s="114"/>
      <c r="D145" s="115" t="s">
        <v>69</v>
      </c>
      <c r="E145" s="116" t="s">
        <v>192</v>
      </c>
      <c r="F145" s="116" t="s">
        <v>193</v>
      </c>
      <c r="J145" s="117">
        <f>BK145</f>
        <v>0</v>
      </c>
      <c r="L145" s="114"/>
      <c r="M145" s="118"/>
      <c r="N145" s="119"/>
      <c r="O145" s="119"/>
      <c r="P145" s="120">
        <f>SUM(P146:P147)</f>
        <v>0</v>
      </c>
      <c r="Q145" s="119"/>
      <c r="R145" s="120">
        <f>SUM(R146:R147)</f>
        <v>0</v>
      </c>
      <c r="S145" s="119"/>
      <c r="T145" s="121">
        <f>SUM(T146:T147)</f>
        <v>0.43764975</v>
      </c>
      <c r="AR145" s="115" t="s">
        <v>121</v>
      </c>
      <c r="AT145" s="122" t="s">
        <v>69</v>
      </c>
      <c r="AU145" s="122" t="s">
        <v>78</v>
      </c>
      <c r="AY145" s="115" t="s">
        <v>112</v>
      </c>
      <c r="BK145" s="123">
        <f>SUM(BK146:BK147)</f>
        <v>0</v>
      </c>
    </row>
    <row r="146" spans="2:65" s="126" customFormat="1" ht="24" customHeight="1" x14ac:dyDescent="0.2">
      <c r="B146" s="25"/>
      <c r="C146" s="109" t="s">
        <v>194</v>
      </c>
      <c r="D146" s="109" t="s">
        <v>115</v>
      </c>
      <c r="E146" s="110" t="s">
        <v>195</v>
      </c>
      <c r="F146" s="103" t="s">
        <v>196</v>
      </c>
      <c r="G146" s="111" t="s">
        <v>133</v>
      </c>
      <c r="H146" s="112">
        <v>324.185</v>
      </c>
      <c r="I146" s="1"/>
      <c r="J146" s="102">
        <f>ROUND(I146*H146,2)</f>
        <v>0</v>
      </c>
      <c r="K146" s="103" t="s">
        <v>119</v>
      </c>
      <c r="L146" s="25"/>
      <c r="M146" s="104" t="s">
        <v>1</v>
      </c>
      <c r="N146" s="105" t="s">
        <v>36</v>
      </c>
      <c r="O146" s="52"/>
      <c r="P146" s="106">
        <f>O146*H146</f>
        <v>0</v>
      </c>
      <c r="Q146" s="106">
        <v>0</v>
      </c>
      <c r="R146" s="106">
        <f>Q146*H146</f>
        <v>0</v>
      </c>
      <c r="S146" s="106">
        <v>1.3500000000000001E-3</v>
      </c>
      <c r="T146" s="107">
        <f>S146*H146</f>
        <v>0.43764975</v>
      </c>
      <c r="AR146" s="108" t="s">
        <v>179</v>
      </c>
      <c r="AT146" s="108" t="s">
        <v>115</v>
      </c>
      <c r="AU146" s="108" t="s">
        <v>121</v>
      </c>
      <c r="AY146" s="8" t="s">
        <v>112</v>
      </c>
      <c r="BE146" s="89">
        <f>IF(N146="základná",J146,0)</f>
        <v>0</v>
      </c>
      <c r="BF146" s="89">
        <f>IF(N146="znížená",J146,0)</f>
        <v>0</v>
      </c>
      <c r="BG146" s="89">
        <f>IF(N146="zákl. prenesená",J146,0)</f>
        <v>0</v>
      </c>
      <c r="BH146" s="89">
        <f>IF(N146="zníž. prenesená",J146,0)</f>
        <v>0</v>
      </c>
      <c r="BI146" s="89">
        <f>IF(N146="nulová",J146,0)</f>
        <v>0</v>
      </c>
      <c r="BJ146" s="8" t="s">
        <v>121</v>
      </c>
      <c r="BK146" s="89">
        <f>ROUND(I146*H146,2)</f>
        <v>0</v>
      </c>
      <c r="BL146" s="8" t="s">
        <v>179</v>
      </c>
      <c r="BM146" s="108" t="s">
        <v>197</v>
      </c>
    </row>
    <row r="147" spans="2:65" s="126" customFormat="1" ht="24" customHeight="1" x14ac:dyDescent="0.2">
      <c r="B147" s="25"/>
      <c r="C147" s="109" t="s">
        <v>198</v>
      </c>
      <c r="D147" s="109" t="s">
        <v>115</v>
      </c>
      <c r="E147" s="110" t="s">
        <v>199</v>
      </c>
      <c r="F147" s="103" t="s">
        <v>200</v>
      </c>
      <c r="G147" s="111" t="s">
        <v>201</v>
      </c>
      <c r="H147" s="2"/>
      <c r="I147" s="1"/>
      <c r="J147" s="102">
        <f>ROUND(I147*H147,2)</f>
        <v>0</v>
      </c>
      <c r="K147" s="103" t="s">
        <v>119</v>
      </c>
      <c r="L147" s="25"/>
      <c r="M147" s="104" t="s">
        <v>1</v>
      </c>
      <c r="N147" s="105" t="s">
        <v>36</v>
      </c>
      <c r="O147" s="52"/>
      <c r="P147" s="106">
        <f>O147*H147</f>
        <v>0</v>
      </c>
      <c r="Q147" s="106">
        <v>0</v>
      </c>
      <c r="R147" s="106">
        <f>Q147*H147</f>
        <v>0</v>
      </c>
      <c r="S147" s="106">
        <v>0</v>
      </c>
      <c r="T147" s="107">
        <f>S147*H147</f>
        <v>0</v>
      </c>
      <c r="AR147" s="108" t="s">
        <v>179</v>
      </c>
      <c r="AT147" s="108" t="s">
        <v>115</v>
      </c>
      <c r="AU147" s="108" t="s">
        <v>121</v>
      </c>
      <c r="AY147" s="8" t="s">
        <v>112</v>
      </c>
      <c r="BE147" s="89">
        <f>IF(N147="základná",J147,0)</f>
        <v>0</v>
      </c>
      <c r="BF147" s="89">
        <f>IF(N147="znížená",J147,0)</f>
        <v>0</v>
      </c>
      <c r="BG147" s="89">
        <f>IF(N147="zákl. prenesená",J147,0)</f>
        <v>0</v>
      </c>
      <c r="BH147" s="89">
        <f>IF(N147="zníž. prenesená",J147,0)</f>
        <v>0</v>
      </c>
      <c r="BI147" s="89">
        <f>IF(N147="nulová",J147,0)</f>
        <v>0</v>
      </c>
      <c r="BJ147" s="8" t="s">
        <v>121</v>
      </c>
      <c r="BK147" s="89">
        <f>ROUND(I147*H147,2)</f>
        <v>0</v>
      </c>
      <c r="BL147" s="8" t="s">
        <v>179</v>
      </c>
      <c r="BM147" s="108" t="s">
        <v>202</v>
      </c>
    </row>
    <row r="148" spans="2:65" s="113" customFormat="1" ht="22.9" customHeight="1" x14ac:dyDescent="0.2">
      <c r="B148" s="114"/>
      <c r="D148" s="115" t="s">
        <v>69</v>
      </c>
      <c r="E148" s="116" t="s">
        <v>203</v>
      </c>
      <c r="F148" s="116" t="s">
        <v>204</v>
      </c>
      <c r="J148" s="117">
        <f>BK148</f>
        <v>0</v>
      </c>
      <c r="L148" s="114"/>
      <c r="M148" s="118"/>
      <c r="N148" s="119"/>
      <c r="O148" s="119"/>
      <c r="P148" s="120">
        <f>SUM(P149:P150)</f>
        <v>0</v>
      </c>
      <c r="Q148" s="119"/>
      <c r="R148" s="120">
        <f>SUM(R149:R150)</f>
        <v>0</v>
      </c>
      <c r="S148" s="119"/>
      <c r="T148" s="121">
        <f>SUM(T149:T150)</f>
        <v>1.0584</v>
      </c>
      <c r="AR148" s="115" t="s">
        <v>121</v>
      </c>
      <c r="AT148" s="122" t="s">
        <v>69</v>
      </c>
      <c r="AU148" s="122" t="s">
        <v>78</v>
      </c>
      <c r="AY148" s="115" t="s">
        <v>112</v>
      </c>
      <c r="BK148" s="123">
        <f>SUM(BK149:BK150)</f>
        <v>0</v>
      </c>
    </row>
    <row r="149" spans="2:65" s="126" customFormat="1" ht="16.5" customHeight="1" x14ac:dyDescent="0.2">
      <c r="B149" s="25"/>
      <c r="C149" s="109" t="s">
        <v>7</v>
      </c>
      <c r="D149" s="109" t="s">
        <v>115</v>
      </c>
      <c r="E149" s="110" t="s">
        <v>205</v>
      </c>
      <c r="F149" s="103" t="s">
        <v>206</v>
      </c>
      <c r="G149" s="111" t="s">
        <v>118</v>
      </c>
      <c r="H149" s="112">
        <v>141.12</v>
      </c>
      <c r="I149" s="1"/>
      <c r="J149" s="102">
        <f>ROUND(I149*H149,2)</f>
        <v>0</v>
      </c>
      <c r="K149" s="103" t="s">
        <v>119</v>
      </c>
      <c r="L149" s="25"/>
      <c r="M149" s="104" t="s">
        <v>1</v>
      </c>
      <c r="N149" s="105" t="s">
        <v>36</v>
      </c>
      <c r="O149" s="52"/>
      <c r="P149" s="106">
        <f>O149*H149</f>
        <v>0</v>
      </c>
      <c r="Q149" s="106">
        <v>0</v>
      </c>
      <c r="R149" s="106">
        <f>Q149*H149</f>
        <v>0</v>
      </c>
      <c r="S149" s="106">
        <v>7.4999999999999997E-3</v>
      </c>
      <c r="T149" s="107">
        <f>S149*H149</f>
        <v>1.0584</v>
      </c>
      <c r="AR149" s="108" t="s">
        <v>179</v>
      </c>
      <c r="AT149" s="108" t="s">
        <v>115</v>
      </c>
      <c r="AU149" s="108" t="s">
        <v>121</v>
      </c>
      <c r="AY149" s="8" t="s">
        <v>112</v>
      </c>
      <c r="BE149" s="89">
        <f>IF(N149="základná",J149,0)</f>
        <v>0</v>
      </c>
      <c r="BF149" s="89">
        <f>IF(N149="znížená",J149,0)</f>
        <v>0</v>
      </c>
      <c r="BG149" s="89">
        <f>IF(N149="zákl. prenesená",J149,0)</f>
        <v>0</v>
      </c>
      <c r="BH149" s="89">
        <f>IF(N149="zníž. prenesená",J149,0)</f>
        <v>0</v>
      </c>
      <c r="BI149" s="89">
        <f>IF(N149="nulová",J149,0)</f>
        <v>0</v>
      </c>
      <c r="BJ149" s="8" t="s">
        <v>121</v>
      </c>
      <c r="BK149" s="89">
        <f>ROUND(I149*H149,2)</f>
        <v>0</v>
      </c>
      <c r="BL149" s="8" t="s">
        <v>179</v>
      </c>
      <c r="BM149" s="108" t="s">
        <v>207</v>
      </c>
    </row>
    <row r="150" spans="2:65" s="126" customFormat="1" ht="24" customHeight="1" x14ac:dyDescent="0.2">
      <c r="B150" s="25"/>
      <c r="C150" s="109" t="s">
        <v>208</v>
      </c>
      <c r="D150" s="109" t="s">
        <v>115</v>
      </c>
      <c r="E150" s="110" t="s">
        <v>209</v>
      </c>
      <c r="F150" s="103" t="s">
        <v>210</v>
      </c>
      <c r="G150" s="111" t="s">
        <v>201</v>
      </c>
      <c r="H150" s="2"/>
      <c r="I150" s="1"/>
      <c r="J150" s="102">
        <f>ROUND(I150*H150,2)</f>
        <v>0</v>
      </c>
      <c r="K150" s="103" t="s">
        <v>119</v>
      </c>
      <c r="L150" s="25"/>
      <c r="M150" s="104" t="s">
        <v>1</v>
      </c>
      <c r="N150" s="105" t="s">
        <v>36</v>
      </c>
      <c r="O150" s="52"/>
      <c r="P150" s="106">
        <f>O150*H150</f>
        <v>0</v>
      </c>
      <c r="Q150" s="106">
        <v>0</v>
      </c>
      <c r="R150" s="106">
        <f>Q150*H150</f>
        <v>0</v>
      </c>
      <c r="S150" s="106">
        <v>0</v>
      </c>
      <c r="T150" s="107">
        <f>S150*H150</f>
        <v>0</v>
      </c>
      <c r="AR150" s="108" t="s">
        <v>179</v>
      </c>
      <c r="AT150" s="108" t="s">
        <v>115</v>
      </c>
      <c r="AU150" s="108" t="s">
        <v>121</v>
      </c>
      <c r="AY150" s="8" t="s">
        <v>112</v>
      </c>
      <c r="BE150" s="89">
        <f>IF(N150="základná",J150,0)</f>
        <v>0</v>
      </c>
      <c r="BF150" s="89">
        <f>IF(N150="znížená",J150,0)</f>
        <v>0</v>
      </c>
      <c r="BG150" s="89">
        <f>IF(N150="zákl. prenesená",J150,0)</f>
        <v>0</v>
      </c>
      <c r="BH150" s="89">
        <f>IF(N150="zníž. prenesená",J150,0)</f>
        <v>0</v>
      </c>
      <c r="BI150" s="89">
        <f>IF(N150="nulová",J150,0)</f>
        <v>0</v>
      </c>
      <c r="BJ150" s="8" t="s">
        <v>121</v>
      </c>
      <c r="BK150" s="89">
        <f>ROUND(I150*H150,2)</f>
        <v>0</v>
      </c>
      <c r="BL150" s="8" t="s">
        <v>179</v>
      </c>
      <c r="BM150" s="108" t="s">
        <v>211</v>
      </c>
    </row>
    <row r="151" spans="2:65" s="126" customFormat="1" ht="49.9" hidden="1" customHeight="1" x14ac:dyDescent="0.2">
      <c r="B151" s="25"/>
      <c r="E151" s="86" t="s">
        <v>212</v>
      </c>
      <c r="F151" s="86" t="s">
        <v>213</v>
      </c>
      <c r="J151" s="87">
        <f t="shared" ref="J151:J161" si="10">BK151</f>
        <v>0</v>
      </c>
      <c r="L151" s="25"/>
      <c r="M151" s="88"/>
      <c r="N151" s="52"/>
      <c r="O151" s="52"/>
      <c r="P151" s="52"/>
      <c r="Q151" s="52"/>
      <c r="R151" s="52"/>
      <c r="S151" s="52"/>
      <c r="T151" s="53"/>
      <c r="AT151" s="8" t="s">
        <v>69</v>
      </c>
      <c r="AU151" s="8" t="s">
        <v>70</v>
      </c>
      <c r="AY151" s="8" t="s">
        <v>214</v>
      </c>
      <c r="BK151" s="89">
        <f>SUM(BK152:BK161)</f>
        <v>0</v>
      </c>
    </row>
    <row r="152" spans="2:65" s="126" customFormat="1" ht="16.350000000000001" hidden="1" customHeight="1" x14ac:dyDescent="0.2">
      <c r="B152" s="25"/>
      <c r="C152" s="90" t="s">
        <v>1</v>
      </c>
      <c r="D152" s="90" t="s">
        <v>115</v>
      </c>
      <c r="E152" s="91"/>
      <c r="F152" s="92" t="s">
        <v>1</v>
      </c>
      <c r="G152" s="93" t="s">
        <v>1</v>
      </c>
      <c r="H152" s="94"/>
      <c r="I152" s="95"/>
      <c r="J152" s="96">
        <f t="shared" si="10"/>
        <v>0</v>
      </c>
      <c r="K152" s="97"/>
      <c r="L152" s="25"/>
      <c r="M152" s="98" t="s">
        <v>1</v>
      </c>
      <c r="N152" s="99" t="s">
        <v>36</v>
      </c>
      <c r="O152" s="52"/>
      <c r="P152" s="52"/>
      <c r="Q152" s="52"/>
      <c r="R152" s="52"/>
      <c r="S152" s="52"/>
      <c r="T152" s="53"/>
      <c r="AT152" s="8" t="s">
        <v>214</v>
      </c>
      <c r="AU152" s="8" t="s">
        <v>78</v>
      </c>
      <c r="AY152" s="8" t="s">
        <v>214</v>
      </c>
      <c r="BE152" s="89">
        <f t="shared" ref="BE152:BE161" si="11">IF(N152="základná",J152,0)</f>
        <v>0</v>
      </c>
      <c r="BF152" s="89">
        <f t="shared" ref="BF152:BF161" si="12">IF(N152="znížená",J152,0)</f>
        <v>0</v>
      </c>
      <c r="BG152" s="89">
        <f t="shared" ref="BG152:BG161" si="13">IF(N152="zákl. prenesená",J152,0)</f>
        <v>0</v>
      </c>
      <c r="BH152" s="89">
        <f t="shared" ref="BH152:BH161" si="14">IF(N152="zníž. prenesená",J152,0)</f>
        <v>0</v>
      </c>
      <c r="BI152" s="89">
        <f t="shared" ref="BI152:BI161" si="15">IF(N152="nulová",J152,0)</f>
        <v>0</v>
      </c>
      <c r="BJ152" s="8" t="s">
        <v>121</v>
      </c>
      <c r="BK152" s="89">
        <f t="shared" ref="BK152:BK161" si="16">I152*H152</f>
        <v>0</v>
      </c>
    </row>
    <row r="153" spans="2:65" s="126" customFormat="1" ht="16.350000000000001" hidden="1" customHeight="1" x14ac:dyDescent="0.2">
      <c r="B153" s="25"/>
      <c r="C153" s="90" t="s">
        <v>1</v>
      </c>
      <c r="D153" s="90" t="s">
        <v>115</v>
      </c>
      <c r="E153" s="91" t="s">
        <v>1</v>
      </c>
      <c r="F153" s="92" t="s">
        <v>1</v>
      </c>
      <c r="G153" s="93" t="s">
        <v>1</v>
      </c>
      <c r="H153" s="94"/>
      <c r="I153" s="95"/>
      <c r="J153" s="96">
        <f t="shared" si="10"/>
        <v>0</v>
      </c>
      <c r="K153" s="97"/>
      <c r="L153" s="25"/>
      <c r="M153" s="98" t="s">
        <v>1</v>
      </c>
      <c r="N153" s="99" t="s">
        <v>36</v>
      </c>
      <c r="O153" s="52"/>
      <c r="P153" s="52"/>
      <c r="Q153" s="52"/>
      <c r="R153" s="52"/>
      <c r="S153" s="52"/>
      <c r="T153" s="53"/>
      <c r="AT153" s="8" t="s">
        <v>214</v>
      </c>
      <c r="AU153" s="8" t="s">
        <v>78</v>
      </c>
      <c r="AY153" s="8" t="s">
        <v>214</v>
      </c>
      <c r="BE153" s="89">
        <f t="shared" si="11"/>
        <v>0</v>
      </c>
      <c r="BF153" s="89">
        <f t="shared" si="12"/>
        <v>0</v>
      </c>
      <c r="BG153" s="89">
        <f t="shared" si="13"/>
        <v>0</v>
      </c>
      <c r="BH153" s="89">
        <f t="shared" si="14"/>
        <v>0</v>
      </c>
      <c r="BI153" s="89">
        <f t="shared" si="15"/>
        <v>0</v>
      </c>
      <c r="BJ153" s="8" t="s">
        <v>121</v>
      </c>
      <c r="BK153" s="89">
        <f t="shared" si="16"/>
        <v>0</v>
      </c>
    </row>
    <row r="154" spans="2:65" s="126" customFormat="1" ht="16.350000000000001" hidden="1" customHeight="1" x14ac:dyDescent="0.2">
      <c r="B154" s="25"/>
      <c r="C154" s="90" t="s">
        <v>1</v>
      </c>
      <c r="D154" s="90" t="s">
        <v>115</v>
      </c>
      <c r="E154" s="91" t="s">
        <v>1</v>
      </c>
      <c r="F154" s="92" t="s">
        <v>1</v>
      </c>
      <c r="G154" s="93" t="s">
        <v>1</v>
      </c>
      <c r="H154" s="94"/>
      <c r="I154" s="95"/>
      <c r="J154" s="96">
        <f t="shared" si="10"/>
        <v>0</v>
      </c>
      <c r="K154" s="97"/>
      <c r="L154" s="25"/>
      <c r="M154" s="98" t="s">
        <v>1</v>
      </c>
      <c r="N154" s="99" t="s">
        <v>36</v>
      </c>
      <c r="O154" s="52"/>
      <c r="P154" s="52"/>
      <c r="Q154" s="52"/>
      <c r="R154" s="52"/>
      <c r="S154" s="52"/>
      <c r="T154" s="53"/>
      <c r="AT154" s="8" t="s">
        <v>214</v>
      </c>
      <c r="AU154" s="8" t="s">
        <v>78</v>
      </c>
      <c r="AY154" s="8" t="s">
        <v>214</v>
      </c>
      <c r="BE154" s="89">
        <f t="shared" si="11"/>
        <v>0</v>
      </c>
      <c r="BF154" s="89">
        <f t="shared" si="12"/>
        <v>0</v>
      </c>
      <c r="BG154" s="89">
        <f t="shared" si="13"/>
        <v>0</v>
      </c>
      <c r="BH154" s="89">
        <f t="shared" si="14"/>
        <v>0</v>
      </c>
      <c r="BI154" s="89">
        <f t="shared" si="15"/>
        <v>0</v>
      </c>
      <c r="BJ154" s="8" t="s">
        <v>121</v>
      </c>
      <c r="BK154" s="89">
        <f t="shared" si="16"/>
        <v>0</v>
      </c>
    </row>
    <row r="155" spans="2:65" s="126" customFormat="1" ht="16.350000000000001" hidden="1" customHeight="1" x14ac:dyDescent="0.2">
      <c r="B155" s="25"/>
      <c r="C155" s="90" t="s">
        <v>1</v>
      </c>
      <c r="D155" s="90" t="s">
        <v>115</v>
      </c>
      <c r="E155" s="91" t="s">
        <v>1</v>
      </c>
      <c r="F155" s="92" t="s">
        <v>1</v>
      </c>
      <c r="G155" s="93" t="s">
        <v>1</v>
      </c>
      <c r="H155" s="94"/>
      <c r="I155" s="95"/>
      <c r="J155" s="96">
        <f t="shared" si="10"/>
        <v>0</v>
      </c>
      <c r="K155" s="97"/>
      <c r="L155" s="25"/>
      <c r="M155" s="98" t="s">
        <v>1</v>
      </c>
      <c r="N155" s="99" t="s">
        <v>36</v>
      </c>
      <c r="O155" s="52"/>
      <c r="P155" s="52"/>
      <c r="Q155" s="52"/>
      <c r="R155" s="52"/>
      <c r="S155" s="52"/>
      <c r="T155" s="53"/>
      <c r="AT155" s="8" t="s">
        <v>214</v>
      </c>
      <c r="AU155" s="8" t="s">
        <v>78</v>
      </c>
      <c r="AY155" s="8" t="s">
        <v>214</v>
      </c>
      <c r="BE155" s="89">
        <f t="shared" si="11"/>
        <v>0</v>
      </c>
      <c r="BF155" s="89">
        <f t="shared" si="12"/>
        <v>0</v>
      </c>
      <c r="BG155" s="89">
        <f t="shared" si="13"/>
        <v>0</v>
      </c>
      <c r="BH155" s="89">
        <f t="shared" si="14"/>
        <v>0</v>
      </c>
      <c r="BI155" s="89">
        <f t="shared" si="15"/>
        <v>0</v>
      </c>
      <c r="BJ155" s="8" t="s">
        <v>121</v>
      </c>
      <c r="BK155" s="89">
        <f t="shared" si="16"/>
        <v>0</v>
      </c>
    </row>
    <row r="156" spans="2:65" s="126" customFormat="1" ht="16.350000000000001" hidden="1" customHeight="1" x14ac:dyDescent="0.2">
      <c r="B156" s="25"/>
      <c r="C156" s="90" t="s">
        <v>1</v>
      </c>
      <c r="D156" s="90" t="s">
        <v>115</v>
      </c>
      <c r="E156" s="91" t="s">
        <v>1</v>
      </c>
      <c r="F156" s="92" t="s">
        <v>1</v>
      </c>
      <c r="G156" s="93" t="s">
        <v>1</v>
      </c>
      <c r="H156" s="94"/>
      <c r="I156" s="95"/>
      <c r="J156" s="96">
        <f t="shared" si="10"/>
        <v>0</v>
      </c>
      <c r="K156" s="97"/>
      <c r="L156" s="25"/>
      <c r="M156" s="98" t="s">
        <v>1</v>
      </c>
      <c r="N156" s="99" t="s">
        <v>36</v>
      </c>
      <c r="O156" s="52"/>
      <c r="P156" s="52"/>
      <c r="Q156" s="52"/>
      <c r="R156" s="52"/>
      <c r="S156" s="52"/>
      <c r="T156" s="53"/>
      <c r="AT156" s="8" t="s">
        <v>214</v>
      </c>
      <c r="AU156" s="8" t="s">
        <v>78</v>
      </c>
      <c r="AY156" s="8" t="s">
        <v>214</v>
      </c>
      <c r="BE156" s="89">
        <f t="shared" si="11"/>
        <v>0</v>
      </c>
      <c r="BF156" s="89">
        <f t="shared" si="12"/>
        <v>0</v>
      </c>
      <c r="BG156" s="89">
        <f t="shared" si="13"/>
        <v>0</v>
      </c>
      <c r="BH156" s="89">
        <f t="shared" si="14"/>
        <v>0</v>
      </c>
      <c r="BI156" s="89">
        <f t="shared" si="15"/>
        <v>0</v>
      </c>
      <c r="BJ156" s="8" t="s">
        <v>121</v>
      </c>
      <c r="BK156" s="89">
        <f t="shared" si="16"/>
        <v>0</v>
      </c>
    </row>
    <row r="157" spans="2:65" s="126" customFormat="1" ht="16.350000000000001" hidden="1" customHeight="1" x14ac:dyDescent="0.2">
      <c r="B157" s="25"/>
      <c r="C157" s="90" t="s">
        <v>1</v>
      </c>
      <c r="D157" s="90" t="s">
        <v>115</v>
      </c>
      <c r="E157" s="91" t="s">
        <v>1</v>
      </c>
      <c r="F157" s="92" t="s">
        <v>1</v>
      </c>
      <c r="G157" s="93" t="s">
        <v>1</v>
      </c>
      <c r="H157" s="94"/>
      <c r="I157" s="95"/>
      <c r="J157" s="96">
        <f t="shared" si="10"/>
        <v>0</v>
      </c>
      <c r="K157" s="97"/>
      <c r="L157" s="25"/>
      <c r="M157" s="98" t="s">
        <v>1</v>
      </c>
      <c r="N157" s="99" t="s">
        <v>36</v>
      </c>
      <c r="O157" s="52"/>
      <c r="P157" s="52"/>
      <c r="Q157" s="52"/>
      <c r="R157" s="52"/>
      <c r="S157" s="52"/>
      <c r="T157" s="53"/>
      <c r="AT157" s="8" t="s">
        <v>214</v>
      </c>
      <c r="AU157" s="8" t="s">
        <v>78</v>
      </c>
      <c r="AY157" s="8" t="s">
        <v>214</v>
      </c>
      <c r="BE157" s="89">
        <f t="shared" si="11"/>
        <v>0</v>
      </c>
      <c r="BF157" s="89">
        <f t="shared" si="12"/>
        <v>0</v>
      </c>
      <c r="BG157" s="89">
        <f t="shared" si="13"/>
        <v>0</v>
      </c>
      <c r="BH157" s="89">
        <f t="shared" si="14"/>
        <v>0</v>
      </c>
      <c r="BI157" s="89">
        <f t="shared" si="15"/>
        <v>0</v>
      </c>
      <c r="BJ157" s="8" t="s">
        <v>121</v>
      </c>
      <c r="BK157" s="89">
        <f t="shared" si="16"/>
        <v>0</v>
      </c>
    </row>
    <row r="158" spans="2:65" s="126" customFormat="1" ht="16.350000000000001" hidden="1" customHeight="1" x14ac:dyDescent="0.2">
      <c r="B158" s="25"/>
      <c r="C158" s="90" t="s">
        <v>1</v>
      </c>
      <c r="D158" s="90" t="s">
        <v>115</v>
      </c>
      <c r="E158" s="91" t="s">
        <v>1</v>
      </c>
      <c r="F158" s="92" t="s">
        <v>1</v>
      </c>
      <c r="G158" s="93" t="s">
        <v>1</v>
      </c>
      <c r="H158" s="94"/>
      <c r="I158" s="95"/>
      <c r="J158" s="96">
        <f t="shared" si="10"/>
        <v>0</v>
      </c>
      <c r="K158" s="97"/>
      <c r="L158" s="25"/>
      <c r="M158" s="98" t="s">
        <v>1</v>
      </c>
      <c r="N158" s="99" t="s">
        <v>36</v>
      </c>
      <c r="O158" s="52"/>
      <c r="P158" s="52"/>
      <c r="Q158" s="52"/>
      <c r="R158" s="52"/>
      <c r="S158" s="52"/>
      <c r="T158" s="53"/>
      <c r="AT158" s="8" t="s">
        <v>214</v>
      </c>
      <c r="AU158" s="8" t="s">
        <v>78</v>
      </c>
      <c r="AY158" s="8" t="s">
        <v>214</v>
      </c>
      <c r="BE158" s="89">
        <f t="shared" si="11"/>
        <v>0</v>
      </c>
      <c r="BF158" s="89">
        <f t="shared" si="12"/>
        <v>0</v>
      </c>
      <c r="BG158" s="89">
        <f t="shared" si="13"/>
        <v>0</v>
      </c>
      <c r="BH158" s="89">
        <f t="shared" si="14"/>
        <v>0</v>
      </c>
      <c r="BI158" s="89">
        <f t="shared" si="15"/>
        <v>0</v>
      </c>
      <c r="BJ158" s="8" t="s">
        <v>121</v>
      </c>
      <c r="BK158" s="89">
        <f t="shared" si="16"/>
        <v>0</v>
      </c>
    </row>
    <row r="159" spans="2:65" s="126" customFormat="1" ht="16.350000000000001" hidden="1" customHeight="1" x14ac:dyDescent="0.2">
      <c r="B159" s="25"/>
      <c r="C159" s="90" t="s">
        <v>1</v>
      </c>
      <c r="D159" s="90" t="s">
        <v>115</v>
      </c>
      <c r="E159" s="91" t="s">
        <v>1</v>
      </c>
      <c r="F159" s="92" t="s">
        <v>1</v>
      </c>
      <c r="G159" s="93" t="s">
        <v>1</v>
      </c>
      <c r="H159" s="94"/>
      <c r="I159" s="95"/>
      <c r="J159" s="96">
        <f t="shared" si="10"/>
        <v>0</v>
      </c>
      <c r="K159" s="97"/>
      <c r="L159" s="25"/>
      <c r="M159" s="98" t="s">
        <v>1</v>
      </c>
      <c r="N159" s="99" t="s">
        <v>36</v>
      </c>
      <c r="O159" s="52"/>
      <c r="P159" s="52"/>
      <c r="Q159" s="52"/>
      <c r="R159" s="52"/>
      <c r="S159" s="52"/>
      <c r="T159" s="53"/>
      <c r="AT159" s="8" t="s">
        <v>214</v>
      </c>
      <c r="AU159" s="8" t="s">
        <v>78</v>
      </c>
      <c r="AY159" s="8" t="s">
        <v>214</v>
      </c>
      <c r="BE159" s="89">
        <f t="shared" si="11"/>
        <v>0</v>
      </c>
      <c r="BF159" s="89">
        <f t="shared" si="12"/>
        <v>0</v>
      </c>
      <c r="BG159" s="89">
        <f t="shared" si="13"/>
        <v>0</v>
      </c>
      <c r="BH159" s="89">
        <f t="shared" si="14"/>
        <v>0</v>
      </c>
      <c r="BI159" s="89">
        <f t="shared" si="15"/>
        <v>0</v>
      </c>
      <c r="BJ159" s="8" t="s">
        <v>121</v>
      </c>
      <c r="BK159" s="89">
        <f t="shared" si="16"/>
        <v>0</v>
      </c>
    </row>
    <row r="160" spans="2:65" s="126" customFormat="1" ht="16.350000000000001" hidden="1" customHeight="1" x14ac:dyDescent="0.2">
      <c r="B160" s="25"/>
      <c r="C160" s="90" t="s">
        <v>1</v>
      </c>
      <c r="D160" s="90" t="s">
        <v>115</v>
      </c>
      <c r="E160" s="91" t="s">
        <v>1</v>
      </c>
      <c r="F160" s="92" t="s">
        <v>1</v>
      </c>
      <c r="G160" s="93" t="s">
        <v>1</v>
      </c>
      <c r="H160" s="94"/>
      <c r="I160" s="95"/>
      <c r="J160" s="96">
        <f t="shared" si="10"/>
        <v>0</v>
      </c>
      <c r="K160" s="97"/>
      <c r="L160" s="25"/>
      <c r="M160" s="98" t="s">
        <v>1</v>
      </c>
      <c r="N160" s="99" t="s">
        <v>36</v>
      </c>
      <c r="O160" s="52"/>
      <c r="P160" s="52"/>
      <c r="Q160" s="52"/>
      <c r="R160" s="52"/>
      <c r="S160" s="52"/>
      <c r="T160" s="53"/>
      <c r="AT160" s="8" t="s">
        <v>214</v>
      </c>
      <c r="AU160" s="8" t="s">
        <v>78</v>
      </c>
      <c r="AY160" s="8" t="s">
        <v>214</v>
      </c>
      <c r="BE160" s="89">
        <f t="shared" si="11"/>
        <v>0</v>
      </c>
      <c r="BF160" s="89">
        <f t="shared" si="12"/>
        <v>0</v>
      </c>
      <c r="BG160" s="89">
        <f t="shared" si="13"/>
        <v>0</v>
      </c>
      <c r="BH160" s="89">
        <f t="shared" si="14"/>
        <v>0</v>
      </c>
      <c r="BI160" s="89">
        <f t="shared" si="15"/>
        <v>0</v>
      </c>
      <c r="BJ160" s="8" t="s">
        <v>121</v>
      </c>
      <c r="BK160" s="89">
        <f t="shared" si="16"/>
        <v>0</v>
      </c>
    </row>
    <row r="161" spans="2:63" s="126" customFormat="1" ht="16.350000000000001" hidden="1" customHeight="1" x14ac:dyDescent="0.2">
      <c r="B161" s="25"/>
      <c r="C161" s="90" t="s">
        <v>1</v>
      </c>
      <c r="D161" s="90" t="s">
        <v>115</v>
      </c>
      <c r="E161" s="91" t="s">
        <v>1</v>
      </c>
      <c r="F161" s="92" t="s">
        <v>1</v>
      </c>
      <c r="G161" s="93" t="s">
        <v>1</v>
      </c>
      <c r="H161" s="94"/>
      <c r="I161" s="95"/>
      <c r="J161" s="96">
        <f t="shared" si="10"/>
        <v>0</v>
      </c>
      <c r="K161" s="97"/>
      <c r="L161" s="25"/>
      <c r="M161" s="98" t="s">
        <v>1</v>
      </c>
      <c r="N161" s="99" t="s">
        <v>36</v>
      </c>
      <c r="O161" s="100"/>
      <c r="P161" s="100"/>
      <c r="Q161" s="100"/>
      <c r="R161" s="100"/>
      <c r="S161" s="100"/>
      <c r="T161" s="101"/>
      <c r="AT161" s="8" t="s">
        <v>214</v>
      </c>
      <c r="AU161" s="8" t="s">
        <v>78</v>
      </c>
      <c r="AY161" s="8" t="s">
        <v>214</v>
      </c>
      <c r="BE161" s="89">
        <f t="shared" si="11"/>
        <v>0</v>
      </c>
      <c r="BF161" s="89">
        <f t="shared" si="12"/>
        <v>0</v>
      </c>
      <c r="BG161" s="89">
        <f t="shared" si="13"/>
        <v>0</v>
      </c>
      <c r="BH161" s="89">
        <f t="shared" si="14"/>
        <v>0</v>
      </c>
      <c r="BI161" s="89">
        <f t="shared" si="15"/>
        <v>0</v>
      </c>
      <c r="BJ161" s="8" t="s">
        <v>121</v>
      </c>
      <c r="BK161" s="89">
        <f t="shared" si="16"/>
        <v>0</v>
      </c>
    </row>
    <row r="162" spans="2:63" s="126" customFormat="1" ht="6.95" customHeight="1" x14ac:dyDescent="0.2"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25"/>
    </row>
  </sheetData>
  <sheetProtection algorithmName="SHA-512" hashValue="E8TTmb0HZvWOFPsUX5h8A3Z/JL7f4qD43nj/U/eaPtp3B3hvkh7UAJx1G8twCodL7hqEr7lbIwjHpDJkJbCQVA==" saltValue="Qjviz+EqSRVhjuPlTkcTVw==" spinCount="100000" sheet="1"/>
  <protectedRanges>
    <protectedRange sqref="I126:I141 I143 I146 I147 H147 I149 I150 H150" name="Rozsah_H2" securityDescriptor="O:WDG:WDD:(A;;CC;;;WD)"/>
  </protectedRanges>
  <autoFilter ref="C122:K161" xr:uid="{00000000-0009-0000-0000-000001000000}"/>
  <mergeCells count="8">
    <mergeCell ref="E87:H87"/>
    <mergeCell ref="E113:H113"/>
    <mergeCell ref="E115:H115"/>
    <mergeCell ref="L2:V2"/>
    <mergeCell ref="E7:H7"/>
    <mergeCell ref="E9:H9"/>
    <mergeCell ref="E27:H27"/>
    <mergeCell ref="E85:H85"/>
  </mergeCells>
  <dataValidations count="2">
    <dataValidation type="list" allowBlank="1" showInputMessage="1" showErrorMessage="1" error="Povolené sú hodnoty K, M." sqref="D152:D162" xr:uid="{00000000-0002-0000-0100-000000000000}">
      <formula1>"K, M"</formula1>
    </dataValidation>
    <dataValidation type="list" allowBlank="1" showInputMessage="1" showErrorMessage="1" error="Povolené sú hodnoty základná, znížená, nulová." sqref="N152:N162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2"/>
  <sheetViews>
    <sheetView showGridLines="0" zoomScaleNormal="100" workbookViewId="0">
      <selection activeCell="I134" sqref="I134"/>
    </sheetView>
  </sheetViews>
  <sheetFormatPr defaultColWidth="9.1640625" defaultRowHeight="11.25" x14ac:dyDescent="0.2"/>
  <cols>
    <col min="1" max="1" width="8.33203125" style="7" customWidth="1"/>
    <col min="2" max="2" width="1.6640625" style="7" customWidth="1"/>
    <col min="3" max="3" width="4.1640625" style="7" customWidth="1"/>
    <col min="4" max="4" width="4.33203125" style="7" customWidth="1"/>
    <col min="5" max="5" width="17.1640625" style="7" customWidth="1"/>
    <col min="6" max="6" width="50.83203125" style="7" customWidth="1"/>
    <col min="7" max="7" width="7" style="7" customWidth="1"/>
    <col min="8" max="8" width="11.5" style="7" customWidth="1"/>
    <col min="9" max="10" width="20.1640625" style="7" customWidth="1"/>
    <col min="11" max="11" width="20.1640625" style="7" hidden="1" customWidth="1"/>
    <col min="12" max="12" width="0.1640625" style="7" customWidth="1"/>
    <col min="13" max="13" width="10.83203125" style="7" hidden="1" customWidth="1"/>
    <col min="14" max="14" width="9.33203125" style="7" hidden="1"/>
    <col min="15" max="20" width="14.1640625" style="7" hidden="1" customWidth="1"/>
    <col min="21" max="21" width="16.33203125" style="7" hidden="1" customWidth="1"/>
    <col min="22" max="22" width="12.33203125" style="7" hidden="1" customWidth="1"/>
    <col min="23" max="23" width="16.33203125" style="7" customWidth="1"/>
    <col min="24" max="24" width="12.33203125" style="7" customWidth="1"/>
    <col min="25" max="25" width="15" style="7" customWidth="1"/>
    <col min="26" max="26" width="11" style="7" customWidth="1"/>
    <col min="27" max="27" width="15" style="7" customWidth="1"/>
    <col min="28" max="28" width="16.33203125" style="7" customWidth="1"/>
    <col min="29" max="29" width="11" style="7" customWidth="1"/>
    <col min="30" max="30" width="15" style="7" customWidth="1"/>
    <col min="31" max="31" width="16.33203125" style="7" customWidth="1"/>
    <col min="32" max="43" width="9.1640625" style="7"/>
    <col min="44" max="65" width="9.33203125" style="7" hidden="1"/>
    <col min="66" max="16384" width="9.1640625" style="7"/>
  </cols>
  <sheetData>
    <row r="2" spans="2:46" ht="36.950000000000003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8" t="s">
        <v>82</v>
      </c>
    </row>
    <row r="3" spans="2:46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70</v>
      </c>
    </row>
    <row r="4" spans="2:46" ht="24.95" customHeight="1" x14ac:dyDescent="0.2">
      <c r="B4" s="11"/>
      <c r="D4" s="12" t="s">
        <v>83</v>
      </c>
      <c r="L4" s="11"/>
      <c r="M4" s="124" t="s">
        <v>9</v>
      </c>
      <c r="AT4" s="8" t="s">
        <v>3</v>
      </c>
    </row>
    <row r="5" spans="2:46" ht="6.95" customHeight="1" x14ac:dyDescent="0.2">
      <c r="B5" s="11"/>
      <c r="L5" s="11"/>
    </row>
    <row r="6" spans="2:46" ht="12" customHeight="1" x14ac:dyDescent="0.2">
      <c r="B6" s="11"/>
      <c r="D6" s="125" t="s">
        <v>14</v>
      </c>
      <c r="L6" s="11"/>
    </row>
    <row r="7" spans="2:46" ht="16.5" customHeight="1" x14ac:dyDescent="0.2">
      <c r="B7" s="11"/>
      <c r="E7" s="218" t="str">
        <f>'Rekapitulácia stavby'!K6</f>
        <v>Zníženie energetickej náročnosti v podniku RONA, a.s. – časť Výmena otvorových konštrukcií</v>
      </c>
      <c r="F7" s="219"/>
      <c r="G7" s="219"/>
      <c r="H7" s="219"/>
      <c r="L7" s="11"/>
    </row>
    <row r="8" spans="2:46" s="126" customFormat="1" ht="12" customHeight="1" x14ac:dyDescent="0.2">
      <c r="B8" s="25"/>
      <c r="D8" s="125" t="s">
        <v>84</v>
      </c>
      <c r="L8" s="25"/>
    </row>
    <row r="9" spans="2:46" s="126" customFormat="1" ht="36.950000000000003" customHeight="1" x14ac:dyDescent="0.2">
      <c r="B9" s="25"/>
      <c r="E9" s="197" t="s">
        <v>398</v>
      </c>
      <c r="F9" s="217"/>
      <c r="G9" s="217"/>
      <c r="H9" s="217"/>
      <c r="L9" s="25"/>
    </row>
    <row r="10" spans="2:46" s="126" customFormat="1" x14ac:dyDescent="0.2">
      <c r="B10" s="25"/>
      <c r="L10" s="25"/>
    </row>
    <row r="11" spans="2:46" s="126" customFormat="1" ht="12" customHeight="1" x14ac:dyDescent="0.2">
      <c r="B11" s="25"/>
      <c r="D11" s="125" t="s">
        <v>15</v>
      </c>
      <c r="F11" s="18" t="s">
        <v>1</v>
      </c>
      <c r="I11" s="125" t="s">
        <v>16</v>
      </c>
      <c r="J11" s="18" t="s">
        <v>1</v>
      </c>
      <c r="L11" s="25"/>
    </row>
    <row r="12" spans="2:46" s="126" customFormat="1" ht="12" customHeight="1" x14ac:dyDescent="0.2">
      <c r="B12" s="25"/>
      <c r="D12" s="125" t="s">
        <v>17</v>
      </c>
      <c r="F12" s="18" t="s">
        <v>18</v>
      </c>
      <c r="I12" s="125" t="s">
        <v>19</v>
      </c>
      <c r="J12" s="20" t="str">
        <f>'Rekapitulácia stavby'!AN8</f>
        <v>Vyplň údaj</v>
      </c>
      <c r="L12" s="25"/>
    </row>
    <row r="13" spans="2:46" s="126" customFormat="1" ht="10.9" customHeight="1" x14ac:dyDescent="0.2">
      <c r="B13" s="25"/>
      <c r="L13" s="25"/>
    </row>
    <row r="14" spans="2:46" s="126" customFormat="1" ht="12" customHeight="1" x14ac:dyDescent="0.2">
      <c r="B14" s="25"/>
      <c r="D14" s="125" t="s">
        <v>20</v>
      </c>
      <c r="I14" s="125" t="s">
        <v>21</v>
      </c>
      <c r="J14" s="18" t="s">
        <v>1</v>
      </c>
      <c r="L14" s="25"/>
    </row>
    <row r="15" spans="2:46" s="126" customFormat="1" ht="18" customHeight="1" x14ac:dyDescent="0.2">
      <c r="B15" s="25"/>
      <c r="E15" s="18" t="s">
        <v>22</v>
      </c>
      <c r="I15" s="125" t="s">
        <v>23</v>
      </c>
      <c r="J15" s="18" t="s">
        <v>1</v>
      </c>
      <c r="L15" s="25"/>
    </row>
    <row r="16" spans="2:46" s="126" customFormat="1" ht="6.95" customHeight="1" x14ac:dyDescent="0.2">
      <c r="B16" s="25"/>
      <c r="L16" s="25"/>
    </row>
    <row r="17" spans="2:12" s="126" customFormat="1" ht="12" customHeight="1" x14ac:dyDescent="0.2">
      <c r="B17" s="25"/>
      <c r="D17" s="125" t="s">
        <v>24</v>
      </c>
      <c r="I17" s="125" t="s">
        <v>21</v>
      </c>
      <c r="J17" s="20" t="str">
        <f>'Rekapitulácia stavby'!AN13</f>
        <v>Vyplň údaj</v>
      </c>
      <c r="L17" s="25"/>
    </row>
    <row r="18" spans="2:12" s="126" customFormat="1" ht="18" customHeight="1" x14ac:dyDescent="0.2">
      <c r="B18" s="25"/>
      <c r="E18" s="22" t="str">
        <f>'Rekapitulácia stavby'!E14</f>
        <v>Vyplň údaj</v>
      </c>
      <c r="F18" s="20"/>
      <c r="G18" s="49"/>
      <c r="H18" s="49"/>
      <c r="I18" s="125" t="s">
        <v>23</v>
      </c>
      <c r="J18" s="20" t="str">
        <f>'Rekapitulácia stavby'!AN14</f>
        <v>Vyplň údaj</v>
      </c>
      <c r="L18" s="25"/>
    </row>
    <row r="19" spans="2:12" s="126" customFormat="1" ht="6.95" customHeight="1" x14ac:dyDescent="0.2">
      <c r="B19" s="25"/>
      <c r="L19" s="25"/>
    </row>
    <row r="20" spans="2:12" s="126" customFormat="1" ht="12" customHeight="1" x14ac:dyDescent="0.2">
      <c r="B20" s="25"/>
      <c r="D20" s="125" t="s">
        <v>25</v>
      </c>
      <c r="I20" s="125" t="s">
        <v>21</v>
      </c>
      <c r="J20" s="18" t="s">
        <v>1</v>
      </c>
      <c r="L20" s="25"/>
    </row>
    <row r="21" spans="2:12" s="126" customFormat="1" ht="18" customHeight="1" x14ac:dyDescent="0.2">
      <c r="B21" s="25"/>
      <c r="E21" s="18" t="s">
        <v>26</v>
      </c>
      <c r="I21" s="125" t="s">
        <v>23</v>
      </c>
      <c r="J21" s="18" t="s">
        <v>1</v>
      </c>
      <c r="L21" s="25"/>
    </row>
    <row r="22" spans="2:12" s="126" customFormat="1" ht="6.95" customHeight="1" x14ac:dyDescent="0.2">
      <c r="B22" s="25"/>
      <c r="L22" s="25"/>
    </row>
    <row r="23" spans="2:12" s="126" customFormat="1" ht="12" customHeight="1" x14ac:dyDescent="0.2">
      <c r="B23" s="25"/>
      <c r="D23" s="125" t="s">
        <v>28</v>
      </c>
      <c r="I23" s="125" t="s">
        <v>21</v>
      </c>
      <c r="J23" s="18" t="str">
        <f>IF('Rekapitulácia stavby'!AN19="","",'Rekapitulácia stavby'!AN19)</f>
        <v/>
      </c>
      <c r="L23" s="25"/>
    </row>
    <row r="24" spans="2:12" s="126" customFormat="1" ht="18" customHeight="1" x14ac:dyDescent="0.2">
      <c r="B24" s="25"/>
      <c r="E24" s="22" t="str">
        <f>IF('Rekapitulácia stavby'!E20="","",'Rekapitulácia stavby'!E20)</f>
        <v>Vyplň údaj</v>
      </c>
      <c r="F24" s="20"/>
      <c r="I24" s="125" t="s">
        <v>23</v>
      </c>
      <c r="J24" s="18" t="str">
        <f>IF('Rekapitulácia stavby'!AN20="","",'Rekapitulácia stavby'!AN20)</f>
        <v/>
      </c>
      <c r="L24" s="25"/>
    </row>
    <row r="25" spans="2:12" s="126" customFormat="1" ht="6.95" customHeight="1" x14ac:dyDescent="0.2">
      <c r="B25" s="25"/>
      <c r="L25" s="25"/>
    </row>
    <row r="26" spans="2:12" s="126" customFormat="1" ht="12" customHeight="1" x14ac:dyDescent="0.2">
      <c r="B26" s="25"/>
      <c r="D26" s="125" t="s">
        <v>29</v>
      </c>
      <c r="L26" s="25"/>
    </row>
    <row r="27" spans="2:12" s="129" customFormat="1" ht="16.5" customHeight="1" x14ac:dyDescent="0.2">
      <c r="B27" s="128"/>
      <c r="E27" s="195" t="s">
        <v>1</v>
      </c>
      <c r="F27" s="195"/>
      <c r="G27" s="195"/>
      <c r="H27" s="195"/>
      <c r="L27" s="128"/>
    </row>
    <row r="28" spans="2:12" s="126" customFormat="1" ht="6.95" customHeight="1" x14ac:dyDescent="0.2">
      <c r="B28" s="25"/>
      <c r="L28" s="25"/>
    </row>
    <row r="29" spans="2:12" s="126" customFormat="1" ht="6.95" customHeight="1" x14ac:dyDescent="0.2">
      <c r="B29" s="25"/>
      <c r="D29" s="50"/>
      <c r="E29" s="50"/>
      <c r="F29" s="50"/>
      <c r="G29" s="50"/>
      <c r="H29" s="50"/>
      <c r="I29" s="50"/>
      <c r="J29" s="50"/>
      <c r="K29" s="50"/>
      <c r="L29" s="25"/>
    </row>
    <row r="30" spans="2:12" s="126" customFormat="1" ht="25.35" customHeight="1" x14ac:dyDescent="0.2">
      <c r="B30" s="25"/>
      <c r="D30" s="130" t="s">
        <v>30</v>
      </c>
      <c r="J30" s="131">
        <f>ROUND(J130, 2)</f>
        <v>0</v>
      </c>
      <c r="L30" s="25"/>
    </row>
    <row r="31" spans="2:12" s="126" customFormat="1" ht="6.95" customHeight="1" x14ac:dyDescent="0.2">
      <c r="B31" s="25"/>
      <c r="D31" s="50"/>
      <c r="E31" s="50"/>
      <c r="F31" s="50"/>
      <c r="G31" s="50"/>
      <c r="H31" s="50"/>
      <c r="I31" s="50"/>
      <c r="J31" s="50"/>
      <c r="K31" s="50"/>
      <c r="L31" s="25"/>
    </row>
    <row r="32" spans="2:12" s="126" customFormat="1" ht="14.45" customHeight="1" x14ac:dyDescent="0.2">
      <c r="B32" s="25"/>
      <c r="F32" s="132" t="s">
        <v>32</v>
      </c>
      <c r="I32" s="132" t="s">
        <v>31</v>
      </c>
      <c r="J32" s="132" t="s">
        <v>33</v>
      </c>
      <c r="L32" s="25"/>
    </row>
    <row r="33" spans="2:12" s="126" customFormat="1" ht="14.45" customHeight="1" x14ac:dyDescent="0.2">
      <c r="B33" s="25"/>
      <c r="D33" s="133" t="s">
        <v>34</v>
      </c>
      <c r="E33" s="125" t="s">
        <v>35</v>
      </c>
      <c r="F33" s="134">
        <f>ROUND((ROUND((SUM(BE130:BE190)),  2) + SUM(BE192:BE201)), 2)</f>
        <v>0</v>
      </c>
      <c r="I33" s="135">
        <v>0.2</v>
      </c>
      <c r="J33" s="134">
        <f>ROUND((ROUND(((SUM(BE130:BE190))*I33),  2) + (SUM(BE192:BE201)*I33)), 2)</f>
        <v>0</v>
      </c>
      <c r="L33" s="25"/>
    </row>
    <row r="34" spans="2:12" s="126" customFormat="1" ht="14.45" customHeight="1" x14ac:dyDescent="0.2">
      <c r="B34" s="25"/>
      <c r="E34" s="125" t="s">
        <v>36</v>
      </c>
      <c r="F34" s="134">
        <f>ROUND((ROUND((SUM(BF130:BF190)),  2) + SUM(BF192:BF201)), 2)</f>
        <v>0</v>
      </c>
      <c r="I34" s="135">
        <v>0.2</v>
      </c>
      <c r="J34" s="134">
        <f>ROUND((ROUND(((SUM(BF130:BF190))*I34),  2) + (SUM(BF192:BF201)*I34)), 2)</f>
        <v>0</v>
      </c>
      <c r="L34" s="25"/>
    </row>
    <row r="35" spans="2:12" s="126" customFormat="1" ht="14.45" hidden="1" customHeight="1" x14ac:dyDescent="0.2">
      <c r="B35" s="25"/>
      <c r="E35" s="125" t="s">
        <v>37</v>
      </c>
      <c r="F35" s="134">
        <f>ROUND((ROUND((SUM(BG130:BG190)),  2) + SUM(BG192:BG201)), 2)</f>
        <v>0</v>
      </c>
      <c r="I35" s="135">
        <v>0.2</v>
      </c>
      <c r="J35" s="134">
        <f>0</f>
        <v>0</v>
      </c>
      <c r="L35" s="25"/>
    </row>
    <row r="36" spans="2:12" s="126" customFormat="1" ht="14.45" hidden="1" customHeight="1" x14ac:dyDescent="0.2">
      <c r="B36" s="25"/>
      <c r="E36" s="125" t="s">
        <v>38</v>
      </c>
      <c r="F36" s="134">
        <f>ROUND((ROUND((SUM(BH130:BH190)),  2) + SUM(BH192:BH201)), 2)</f>
        <v>0</v>
      </c>
      <c r="I36" s="135">
        <v>0.2</v>
      </c>
      <c r="J36" s="134">
        <f>0</f>
        <v>0</v>
      </c>
      <c r="L36" s="25"/>
    </row>
    <row r="37" spans="2:12" s="126" customFormat="1" ht="14.45" hidden="1" customHeight="1" x14ac:dyDescent="0.2">
      <c r="B37" s="25"/>
      <c r="E37" s="125" t="s">
        <v>39</v>
      </c>
      <c r="F37" s="134">
        <f>ROUND((ROUND((SUM(BI130:BI190)),  2) + SUM(BI192:BI201)), 2)</f>
        <v>0</v>
      </c>
      <c r="I37" s="135">
        <v>0</v>
      </c>
      <c r="J37" s="134">
        <f>0</f>
        <v>0</v>
      </c>
      <c r="L37" s="25"/>
    </row>
    <row r="38" spans="2:12" s="126" customFormat="1" ht="6.95" customHeight="1" x14ac:dyDescent="0.2">
      <c r="B38" s="25"/>
      <c r="L38" s="25"/>
    </row>
    <row r="39" spans="2:12" s="126" customFormat="1" ht="25.35" customHeight="1" x14ac:dyDescent="0.2">
      <c r="B39" s="25"/>
      <c r="C39" s="136"/>
      <c r="D39" s="137" t="s">
        <v>40</v>
      </c>
      <c r="E39" s="54"/>
      <c r="F39" s="54"/>
      <c r="G39" s="138" t="s">
        <v>41</v>
      </c>
      <c r="H39" s="139" t="s">
        <v>42</v>
      </c>
      <c r="I39" s="54"/>
      <c r="J39" s="140">
        <f>SUM(J30:J37)</f>
        <v>0</v>
      </c>
      <c r="K39" s="141"/>
      <c r="L39" s="25"/>
    </row>
    <row r="40" spans="2:12" s="126" customFormat="1" ht="14.45" customHeight="1" x14ac:dyDescent="0.2">
      <c r="B40" s="25"/>
      <c r="L40" s="25"/>
    </row>
    <row r="41" spans="2:12" ht="14.45" customHeight="1" x14ac:dyDescent="0.2">
      <c r="B41" s="11"/>
      <c r="L41" s="11"/>
    </row>
    <row r="42" spans="2:12" ht="14.45" customHeight="1" x14ac:dyDescent="0.2">
      <c r="B42" s="11"/>
      <c r="L42" s="11"/>
    </row>
    <row r="43" spans="2:12" ht="14.45" customHeight="1" x14ac:dyDescent="0.2">
      <c r="B43" s="11"/>
      <c r="L43" s="11"/>
    </row>
    <row r="44" spans="2:12" ht="14.45" customHeight="1" x14ac:dyDescent="0.2">
      <c r="B44" s="11"/>
      <c r="L44" s="11"/>
    </row>
    <row r="45" spans="2:12" ht="14.45" customHeight="1" x14ac:dyDescent="0.2">
      <c r="B45" s="11"/>
      <c r="L45" s="11"/>
    </row>
    <row r="46" spans="2:12" ht="14.45" customHeight="1" x14ac:dyDescent="0.2">
      <c r="B46" s="11"/>
      <c r="L46" s="11"/>
    </row>
    <row r="47" spans="2:12" ht="14.45" customHeight="1" x14ac:dyDescent="0.2">
      <c r="B47" s="11"/>
      <c r="L47" s="11"/>
    </row>
    <row r="48" spans="2:12" ht="14.45" customHeight="1" x14ac:dyDescent="0.2">
      <c r="B48" s="11"/>
      <c r="L48" s="11"/>
    </row>
    <row r="49" spans="2:12" ht="14.45" customHeight="1" x14ac:dyDescent="0.2">
      <c r="B49" s="11"/>
      <c r="L49" s="11"/>
    </row>
    <row r="50" spans="2:12" s="126" customFormat="1" ht="14.45" customHeight="1" x14ac:dyDescent="0.2">
      <c r="B50" s="2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25"/>
    </row>
    <row r="51" spans="2:12" x14ac:dyDescent="0.2">
      <c r="B51" s="11"/>
      <c r="L51" s="11"/>
    </row>
    <row r="52" spans="2:12" x14ac:dyDescent="0.2">
      <c r="B52" s="11"/>
      <c r="L52" s="11"/>
    </row>
    <row r="53" spans="2:12" x14ac:dyDescent="0.2">
      <c r="B53" s="11"/>
      <c r="L53" s="11"/>
    </row>
    <row r="54" spans="2:12" x14ac:dyDescent="0.2">
      <c r="B54" s="11"/>
      <c r="L54" s="11"/>
    </row>
    <row r="55" spans="2:12" x14ac:dyDescent="0.2">
      <c r="B55" s="11"/>
      <c r="L55" s="11"/>
    </row>
    <row r="56" spans="2:12" x14ac:dyDescent="0.2">
      <c r="B56" s="11"/>
      <c r="L56" s="11"/>
    </row>
    <row r="57" spans="2:12" x14ac:dyDescent="0.2">
      <c r="B57" s="11"/>
      <c r="L57" s="11"/>
    </row>
    <row r="58" spans="2:12" x14ac:dyDescent="0.2">
      <c r="B58" s="11"/>
      <c r="L58" s="11"/>
    </row>
    <row r="59" spans="2:12" x14ac:dyDescent="0.2">
      <c r="B59" s="11"/>
      <c r="L59" s="11"/>
    </row>
    <row r="60" spans="2:12" x14ac:dyDescent="0.2">
      <c r="B60" s="11"/>
      <c r="L60" s="11"/>
    </row>
    <row r="61" spans="2:12" s="126" customFormat="1" ht="12.75" x14ac:dyDescent="0.2">
      <c r="B61" s="25"/>
      <c r="D61" s="38" t="s">
        <v>45</v>
      </c>
      <c r="E61" s="29"/>
      <c r="F61" s="142" t="s">
        <v>46</v>
      </c>
      <c r="G61" s="38" t="s">
        <v>45</v>
      </c>
      <c r="H61" s="29"/>
      <c r="I61" s="29"/>
      <c r="J61" s="143" t="s">
        <v>46</v>
      </c>
      <c r="K61" s="29"/>
      <c r="L61" s="25"/>
    </row>
    <row r="62" spans="2:12" x14ac:dyDescent="0.2">
      <c r="B62" s="11"/>
      <c r="L62" s="11"/>
    </row>
    <row r="63" spans="2:12" x14ac:dyDescent="0.2">
      <c r="B63" s="11"/>
      <c r="L63" s="11"/>
    </row>
    <row r="64" spans="2:12" x14ac:dyDescent="0.2">
      <c r="B64" s="11"/>
      <c r="L64" s="11"/>
    </row>
    <row r="65" spans="2:12" s="126" customFormat="1" ht="12.75" x14ac:dyDescent="0.2">
      <c r="B65" s="25"/>
      <c r="D65" s="36" t="s">
        <v>47</v>
      </c>
      <c r="E65" s="37"/>
      <c r="F65" s="37"/>
      <c r="G65" s="36" t="s">
        <v>48</v>
      </c>
      <c r="H65" s="37"/>
      <c r="I65" s="37"/>
      <c r="J65" s="37"/>
      <c r="K65" s="37"/>
      <c r="L65" s="25"/>
    </row>
    <row r="66" spans="2:12" x14ac:dyDescent="0.2">
      <c r="B66" s="11"/>
      <c r="L66" s="11"/>
    </row>
    <row r="67" spans="2:12" x14ac:dyDescent="0.2">
      <c r="B67" s="11"/>
      <c r="L67" s="11"/>
    </row>
    <row r="68" spans="2:12" x14ac:dyDescent="0.2">
      <c r="B68" s="11"/>
      <c r="L68" s="11"/>
    </row>
    <row r="69" spans="2:12" x14ac:dyDescent="0.2">
      <c r="B69" s="11"/>
      <c r="L69" s="11"/>
    </row>
    <row r="70" spans="2:12" x14ac:dyDescent="0.2">
      <c r="B70" s="11"/>
      <c r="L70" s="11"/>
    </row>
    <row r="71" spans="2:12" x14ac:dyDescent="0.2">
      <c r="B71" s="11"/>
      <c r="L71" s="11"/>
    </row>
    <row r="72" spans="2:12" x14ac:dyDescent="0.2">
      <c r="B72" s="11"/>
      <c r="L72" s="11"/>
    </row>
    <row r="73" spans="2:12" x14ac:dyDescent="0.2">
      <c r="B73" s="11"/>
      <c r="L73" s="11"/>
    </row>
    <row r="74" spans="2:12" x14ac:dyDescent="0.2">
      <c r="B74" s="11"/>
      <c r="L74" s="11"/>
    </row>
    <row r="75" spans="2:12" x14ac:dyDescent="0.2">
      <c r="B75" s="11"/>
      <c r="L75" s="11"/>
    </row>
    <row r="76" spans="2:12" s="126" customFormat="1" ht="12.75" x14ac:dyDescent="0.2">
      <c r="B76" s="25"/>
      <c r="D76" s="38" t="s">
        <v>45</v>
      </c>
      <c r="E76" s="29"/>
      <c r="F76" s="142" t="s">
        <v>46</v>
      </c>
      <c r="G76" s="38" t="s">
        <v>45</v>
      </c>
      <c r="H76" s="29"/>
      <c r="I76" s="29"/>
      <c r="J76" s="143" t="s">
        <v>46</v>
      </c>
      <c r="K76" s="29"/>
      <c r="L76" s="25"/>
    </row>
    <row r="77" spans="2:12" s="126" customFormat="1" ht="14.45" customHeight="1" x14ac:dyDescent="0.2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5"/>
    </row>
    <row r="81" spans="2:47" s="126" customFormat="1" ht="6.95" customHeight="1" x14ac:dyDescent="0.2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5"/>
    </row>
    <row r="82" spans="2:47" s="126" customFormat="1" ht="24.95" customHeight="1" x14ac:dyDescent="0.2">
      <c r="B82" s="25"/>
      <c r="C82" s="12" t="s">
        <v>86</v>
      </c>
      <c r="L82" s="25"/>
    </row>
    <row r="83" spans="2:47" s="126" customFormat="1" ht="6.95" customHeight="1" x14ac:dyDescent="0.2">
      <c r="B83" s="25"/>
      <c r="L83" s="25"/>
    </row>
    <row r="84" spans="2:47" s="126" customFormat="1" ht="12" customHeight="1" x14ac:dyDescent="0.2">
      <c r="B84" s="25"/>
      <c r="C84" s="125" t="s">
        <v>14</v>
      </c>
      <c r="L84" s="25"/>
    </row>
    <row r="85" spans="2:47" s="126" customFormat="1" ht="16.5" customHeight="1" x14ac:dyDescent="0.2">
      <c r="B85" s="25"/>
      <c r="E85" s="218" t="str">
        <f>E7</f>
        <v>Zníženie energetickej náročnosti v podniku RONA, a.s. – časť Výmena otvorových konštrukcií</v>
      </c>
      <c r="F85" s="219"/>
      <c r="G85" s="219"/>
      <c r="H85" s="219"/>
      <c r="L85" s="25"/>
    </row>
    <row r="86" spans="2:47" s="126" customFormat="1" ht="12" customHeight="1" x14ac:dyDescent="0.2">
      <c r="B86" s="25"/>
      <c r="C86" s="125" t="s">
        <v>84</v>
      </c>
      <c r="L86" s="25"/>
    </row>
    <row r="87" spans="2:47" s="126" customFormat="1" ht="16.5" customHeight="1" x14ac:dyDescent="0.2">
      <c r="B87" s="25"/>
      <c r="E87" s="197" t="str">
        <f>E9</f>
        <v>NS - Fasáda výplní - nový stav</v>
      </c>
      <c r="F87" s="217"/>
      <c r="G87" s="217"/>
      <c r="H87" s="217"/>
      <c r="L87" s="25"/>
    </row>
    <row r="88" spans="2:47" s="126" customFormat="1" ht="6.95" customHeight="1" x14ac:dyDescent="0.2">
      <c r="B88" s="25"/>
      <c r="L88" s="25"/>
    </row>
    <row r="89" spans="2:47" s="126" customFormat="1" ht="12" customHeight="1" x14ac:dyDescent="0.2">
      <c r="B89" s="25"/>
      <c r="C89" s="125" t="s">
        <v>17</v>
      </c>
      <c r="F89" s="18" t="str">
        <f>F12</f>
        <v>Lednické Rovné</v>
      </c>
      <c r="I89" s="125" t="s">
        <v>19</v>
      </c>
      <c r="J89" s="144" t="str">
        <f>IF(J12="","",J12)</f>
        <v>Vyplň údaj</v>
      </c>
      <c r="L89" s="25"/>
    </row>
    <row r="90" spans="2:47" s="126" customFormat="1" ht="6.95" customHeight="1" x14ac:dyDescent="0.2">
      <c r="B90" s="25"/>
      <c r="L90" s="25"/>
    </row>
    <row r="91" spans="2:47" s="126" customFormat="1" ht="27.95" customHeight="1" x14ac:dyDescent="0.2">
      <c r="B91" s="25"/>
      <c r="C91" s="125" t="s">
        <v>20</v>
      </c>
      <c r="F91" s="18" t="str">
        <f>E15</f>
        <v>Rona, a.s.</v>
      </c>
      <c r="I91" s="125" t="s">
        <v>25</v>
      </c>
      <c r="J91" s="145" t="str">
        <f>E21</f>
        <v>Ing. Viliam Michálek</v>
      </c>
      <c r="L91" s="25"/>
    </row>
    <row r="92" spans="2:47" s="126" customFormat="1" ht="15.2" customHeight="1" x14ac:dyDescent="0.2">
      <c r="B92" s="25"/>
      <c r="C92" s="125" t="s">
        <v>24</v>
      </c>
      <c r="F92" s="18" t="str">
        <f>IF(E18="","",E18)</f>
        <v>Vyplň údaj</v>
      </c>
      <c r="I92" s="125" t="s">
        <v>28</v>
      </c>
      <c r="J92" s="145" t="str">
        <f>E24</f>
        <v>Vyplň údaj</v>
      </c>
      <c r="L92" s="25"/>
    </row>
    <row r="93" spans="2:47" s="126" customFormat="1" ht="10.35" customHeight="1" x14ac:dyDescent="0.2">
      <c r="B93" s="25"/>
      <c r="L93" s="25"/>
    </row>
    <row r="94" spans="2:47" s="126" customFormat="1" ht="29.25" customHeight="1" x14ac:dyDescent="0.2">
      <c r="B94" s="25"/>
      <c r="C94" s="146" t="s">
        <v>87</v>
      </c>
      <c r="D94" s="136"/>
      <c r="E94" s="136"/>
      <c r="F94" s="136"/>
      <c r="G94" s="136"/>
      <c r="H94" s="136"/>
      <c r="I94" s="136"/>
      <c r="J94" s="147" t="s">
        <v>88</v>
      </c>
      <c r="K94" s="136"/>
      <c r="L94" s="25"/>
    </row>
    <row r="95" spans="2:47" s="126" customFormat="1" ht="10.35" customHeight="1" x14ac:dyDescent="0.2">
      <c r="B95" s="25"/>
      <c r="L95" s="25"/>
    </row>
    <row r="96" spans="2:47" s="126" customFormat="1" ht="22.9" customHeight="1" x14ac:dyDescent="0.2">
      <c r="B96" s="25"/>
      <c r="C96" s="148" t="s">
        <v>89</v>
      </c>
      <c r="J96" s="131">
        <f>J130</f>
        <v>0</v>
      </c>
      <c r="L96" s="25"/>
      <c r="AU96" s="8" t="s">
        <v>90</v>
      </c>
    </row>
    <row r="97" spans="2:12" s="150" customFormat="1" ht="24.95" customHeight="1" x14ac:dyDescent="0.2">
      <c r="B97" s="149"/>
      <c r="D97" s="151" t="s">
        <v>91</v>
      </c>
      <c r="E97" s="152"/>
      <c r="F97" s="152"/>
      <c r="G97" s="152"/>
      <c r="H97" s="152"/>
      <c r="I97" s="152"/>
      <c r="J97" s="153">
        <f>J131</f>
        <v>0</v>
      </c>
      <c r="L97" s="149"/>
    </row>
    <row r="98" spans="2:12" s="155" customFormat="1" ht="19.899999999999999" customHeight="1" x14ac:dyDescent="0.2">
      <c r="B98" s="154"/>
      <c r="D98" s="156" t="s">
        <v>215</v>
      </c>
      <c r="E98" s="157"/>
      <c r="F98" s="157"/>
      <c r="G98" s="157"/>
      <c r="H98" s="157"/>
      <c r="I98" s="157"/>
      <c r="J98" s="158">
        <f>J132</f>
        <v>0</v>
      </c>
      <c r="L98" s="154"/>
    </row>
    <row r="99" spans="2:12" s="155" customFormat="1" ht="19.899999999999999" customHeight="1" x14ac:dyDescent="0.2">
      <c r="B99" s="154"/>
      <c r="D99" s="156" t="s">
        <v>92</v>
      </c>
      <c r="E99" s="157"/>
      <c r="F99" s="157"/>
      <c r="G99" s="157"/>
      <c r="H99" s="157"/>
      <c r="I99" s="157"/>
      <c r="J99" s="158">
        <f>J135</f>
        <v>0</v>
      </c>
      <c r="L99" s="154"/>
    </row>
    <row r="100" spans="2:12" s="155" customFormat="1" ht="19.899999999999999" customHeight="1" x14ac:dyDescent="0.2">
      <c r="B100" s="154"/>
      <c r="D100" s="156" t="s">
        <v>93</v>
      </c>
      <c r="E100" s="157"/>
      <c r="F100" s="157"/>
      <c r="G100" s="157"/>
      <c r="H100" s="157"/>
      <c r="I100" s="157"/>
      <c r="J100" s="158">
        <f>J140</f>
        <v>0</v>
      </c>
      <c r="L100" s="154"/>
    </row>
    <row r="101" spans="2:12" s="150" customFormat="1" ht="24.95" customHeight="1" x14ac:dyDescent="0.2">
      <c r="B101" s="149"/>
      <c r="D101" s="151" t="s">
        <v>94</v>
      </c>
      <c r="E101" s="152"/>
      <c r="F101" s="152"/>
      <c r="G101" s="152"/>
      <c r="H101" s="152"/>
      <c r="I101" s="152"/>
      <c r="J101" s="153">
        <f>J142</f>
        <v>0</v>
      </c>
      <c r="L101" s="149"/>
    </row>
    <row r="102" spans="2:12" s="155" customFormat="1" ht="19.899999999999999" customHeight="1" x14ac:dyDescent="0.2">
      <c r="B102" s="154"/>
      <c r="D102" s="156" t="s">
        <v>95</v>
      </c>
      <c r="E102" s="157"/>
      <c r="F102" s="157"/>
      <c r="G102" s="157"/>
      <c r="H102" s="157"/>
      <c r="I102" s="157"/>
      <c r="J102" s="158">
        <f>J143</f>
        <v>0</v>
      </c>
      <c r="L102" s="154"/>
    </row>
    <row r="103" spans="2:12" s="155" customFormat="1" ht="19.899999999999999" customHeight="1" x14ac:dyDescent="0.2">
      <c r="B103" s="154"/>
      <c r="D103" s="156" t="s">
        <v>216</v>
      </c>
      <c r="E103" s="157"/>
      <c r="F103" s="157"/>
      <c r="G103" s="157"/>
      <c r="H103" s="157"/>
      <c r="I103" s="157"/>
      <c r="J103" s="158">
        <f>J147</f>
        <v>0</v>
      </c>
      <c r="L103" s="154"/>
    </row>
    <row r="104" spans="2:12" s="155" customFormat="1" ht="19.899999999999999" customHeight="1" x14ac:dyDescent="0.2">
      <c r="B104" s="154"/>
      <c r="D104" s="156" t="s">
        <v>217</v>
      </c>
      <c r="E104" s="157"/>
      <c r="F104" s="157"/>
      <c r="G104" s="157"/>
      <c r="H104" s="157"/>
      <c r="I104" s="157"/>
      <c r="J104" s="158">
        <f>J173</f>
        <v>0</v>
      </c>
      <c r="L104" s="154"/>
    </row>
    <row r="105" spans="2:12" s="155" customFormat="1" ht="19.899999999999999" customHeight="1" x14ac:dyDescent="0.2">
      <c r="B105" s="154"/>
      <c r="D105" s="156" t="s">
        <v>218</v>
      </c>
      <c r="E105" s="157"/>
      <c r="F105" s="157"/>
      <c r="G105" s="157"/>
      <c r="H105" s="157"/>
      <c r="I105" s="157"/>
      <c r="J105" s="158">
        <f>J178</f>
        <v>0</v>
      </c>
      <c r="L105" s="154"/>
    </row>
    <row r="106" spans="2:12" s="155" customFormat="1" ht="19.899999999999999" customHeight="1" x14ac:dyDescent="0.2">
      <c r="B106" s="154"/>
      <c r="D106" s="156" t="s">
        <v>219</v>
      </c>
      <c r="E106" s="157"/>
      <c r="F106" s="157"/>
      <c r="G106" s="157"/>
      <c r="H106" s="157"/>
      <c r="I106" s="157"/>
      <c r="J106" s="158">
        <f>J180</f>
        <v>0</v>
      </c>
      <c r="L106" s="154"/>
    </row>
    <row r="107" spans="2:12" s="150" customFormat="1" ht="24.95" customHeight="1" x14ac:dyDescent="0.2">
      <c r="B107" s="149"/>
      <c r="D107" s="151" t="s">
        <v>220</v>
      </c>
      <c r="E107" s="152"/>
      <c r="F107" s="152"/>
      <c r="G107" s="152"/>
      <c r="H107" s="152"/>
      <c r="I107" s="152"/>
      <c r="J107" s="153">
        <f>J185</f>
        <v>0</v>
      </c>
      <c r="L107" s="149"/>
    </row>
    <row r="108" spans="2:12" s="155" customFormat="1" ht="19.899999999999999" customHeight="1" x14ac:dyDescent="0.2">
      <c r="B108" s="154"/>
      <c r="D108" s="156" t="s">
        <v>221</v>
      </c>
      <c r="E108" s="157"/>
      <c r="F108" s="157"/>
      <c r="G108" s="157"/>
      <c r="H108" s="157"/>
      <c r="I108" s="157"/>
      <c r="J108" s="158">
        <f>J186</f>
        <v>0</v>
      </c>
      <c r="L108" s="154"/>
    </row>
    <row r="109" spans="2:12" s="155" customFormat="1" ht="19.899999999999999" customHeight="1" x14ac:dyDescent="0.2">
      <c r="B109" s="154"/>
      <c r="D109" s="156" t="s">
        <v>222</v>
      </c>
      <c r="E109" s="157"/>
      <c r="F109" s="157"/>
      <c r="G109" s="157"/>
      <c r="H109" s="157"/>
      <c r="I109" s="157"/>
      <c r="J109" s="158">
        <f>J188</f>
        <v>0</v>
      </c>
      <c r="L109" s="154"/>
    </row>
    <row r="110" spans="2:12" s="150" customFormat="1" ht="21.75" customHeight="1" x14ac:dyDescent="0.2">
      <c r="B110" s="149"/>
      <c r="D110" s="159" t="s">
        <v>97</v>
      </c>
      <c r="J110" s="87">
        <f>J191</f>
        <v>0</v>
      </c>
      <c r="L110" s="149"/>
    </row>
    <row r="111" spans="2:12" s="126" customFormat="1" ht="21.75" customHeight="1" x14ac:dyDescent="0.2">
      <c r="B111" s="25"/>
      <c r="L111" s="25"/>
    </row>
    <row r="112" spans="2:12" s="126" customFormat="1" ht="6.95" customHeight="1" x14ac:dyDescent="0.2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6" spans="2:12" s="126" customFormat="1" ht="6.95" customHeight="1" x14ac:dyDescent="0.2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25"/>
    </row>
    <row r="117" spans="2:12" s="126" customFormat="1" ht="24.95" customHeight="1" x14ac:dyDescent="0.2">
      <c r="B117" s="25"/>
      <c r="C117" s="12" t="s">
        <v>98</v>
      </c>
      <c r="L117" s="25"/>
    </row>
    <row r="118" spans="2:12" s="126" customFormat="1" ht="6.95" customHeight="1" x14ac:dyDescent="0.2">
      <c r="B118" s="25"/>
      <c r="L118" s="25"/>
    </row>
    <row r="119" spans="2:12" s="126" customFormat="1" ht="12" customHeight="1" x14ac:dyDescent="0.2">
      <c r="B119" s="25"/>
      <c r="C119" s="125" t="s">
        <v>14</v>
      </c>
      <c r="L119" s="25"/>
    </row>
    <row r="120" spans="2:12" s="126" customFormat="1" ht="16.5" customHeight="1" x14ac:dyDescent="0.2">
      <c r="B120" s="25"/>
      <c r="E120" s="218" t="str">
        <f>E7</f>
        <v>Zníženie energetickej náročnosti v podniku RONA, a.s. – časť Výmena otvorových konštrukcií</v>
      </c>
      <c r="F120" s="219"/>
      <c r="G120" s="219"/>
      <c r="H120" s="219"/>
      <c r="L120" s="25"/>
    </row>
    <row r="121" spans="2:12" s="126" customFormat="1" ht="12" customHeight="1" x14ac:dyDescent="0.2">
      <c r="B121" s="25"/>
      <c r="C121" s="125" t="s">
        <v>84</v>
      </c>
      <c r="L121" s="25"/>
    </row>
    <row r="122" spans="2:12" s="126" customFormat="1" ht="16.5" customHeight="1" x14ac:dyDescent="0.2">
      <c r="B122" s="25"/>
      <c r="E122" s="197" t="str">
        <f>E9</f>
        <v>NS - Fasáda výplní - nový stav</v>
      </c>
      <c r="F122" s="217"/>
      <c r="G122" s="217"/>
      <c r="H122" s="217"/>
      <c r="L122" s="25"/>
    </row>
    <row r="123" spans="2:12" s="126" customFormat="1" ht="6.95" customHeight="1" x14ac:dyDescent="0.2">
      <c r="B123" s="25"/>
      <c r="L123" s="25"/>
    </row>
    <row r="124" spans="2:12" s="126" customFormat="1" ht="12" customHeight="1" x14ac:dyDescent="0.2">
      <c r="B124" s="25"/>
      <c r="C124" s="125" t="s">
        <v>17</v>
      </c>
      <c r="F124" s="18" t="str">
        <f>F12</f>
        <v>Lednické Rovné</v>
      </c>
      <c r="I124" s="125" t="s">
        <v>19</v>
      </c>
      <c r="J124" s="144" t="str">
        <f>IF(J12="","",J12)</f>
        <v>Vyplň údaj</v>
      </c>
      <c r="L124" s="25"/>
    </row>
    <row r="125" spans="2:12" s="126" customFormat="1" ht="6.95" customHeight="1" x14ac:dyDescent="0.2">
      <c r="B125" s="25"/>
      <c r="L125" s="25"/>
    </row>
    <row r="126" spans="2:12" s="126" customFormat="1" ht="27.95" customHeight="1" x14ac:dyDescent="0.2">
      <c r="B126" s="25"/>
      <c r="C126" s="125" t="s">
        <v>20</v>
      </c>
      <c r="F126" s="18" t="str">
        <f>E15</f>
        <v>Rona, a.s.</v>
      </c>
      <c r="I126" s="125" t="s">
        <v>25</v>
      </c>
      <c r="J126" s="145" t="str">
        <f>E21</f>
        <v>Ing. Viliam Michálek</v>
      </c>
      <c r="L126" s="25"/>
    </row>
    <row r="127" spans="2:12" s="126" customFormat="1" ht="15.2" customHeight="1" x14ac:dyDescent="0.2">
      <c r="B127" s="25"/>
      <c r="C127" s="125" t="s">
        <v>24</v>
      </c>
      <c r="F127" s="18" t="str">
        <f>IF(E18="","",E18)</f>
        <v>Vyplň údaj</v>
      </c>
      <c r="I127" s="125" t="s">
        <v>28</v>
      </c>
      <c r="J127" s="145" t="str">
        <f>E24</f>
        <v>Vyplň údaj</v>
      </c>
      <c r="L127" s="25"/>
    </row>
    <row r="128" spans="2:12" s="126" customFormat="1" ht="10.35" customHeight="1" x14ac:dyDescent="0.2">
      <c r="B128" s="25"/>
      <c r="L128" s="25"/>
    </row>
    <row r="129" spans="2:65" s="160" customFormat="1" ht="29.25" customHeight="1" x14ac:dyDescent="0.2">
      <c r="B129" s="161"/>
      <c r="C129" s="162" t="s">
        <v>99</v>
      </c>
      <c r="D129" s="163" t="s">
        <v>55</v>
      </c>
      <c r="E129" s="163" t="s">
        <v>51</v>
      </c>
      <c r="F129" s="163" t="s">
        <v>52</v>
      </c>
      <c r="G129" s="163" t="s">
        <v>100</v>
      </c>
      <c r="H129" s="163" t="s">
        <v>101</v>
      </c>
      <c r="I129" s="163" t="s">
        <v>102</v>
      </c>
      <c r="J129" s="164" t="s">
        <v>88</v>
      </c>
      <c r="K129" s="165" t="s">
        <v>103</v>
      </c>
      <c r="L129" s="161"/>
      <c r="M129" s="56" t="s">
        <v>1</v>
      </c>
      <c r="N129" s="57" t="s">
        <v>34</v>
      </c>
      <c r="O129" s="57" t="s">
        <v>104</v>
      </c>
      <c r="P129" s="57" t="s">
        <v>105</v>
      </c>
      <c r="Q129" s="57" t="s">
        <v>106</v>
      </c>
      <c r="R129" s="57" t="s">
        <v>107</v>
      </c>
      <c r="S129" s="57" t="s">
        <v>108</v>
      </c>
      <c r="T129" s="58" t="s">
        <v>109</v>
      </c>
    </row>
    <row r="130" spans="2:65" s="126" customFormat="1" ht="22.9" customHeight="1" x14ac:dyDescent="0.25">
      <c r="B130" s="25"/>
      <c r="C130" s="62" t="s">
        <v>89</v>
      </c>
      <c r="J130" s="166">
        <f>BK130</f>
        <v>0</v>
      </c>
      <c r="L130" s="25"/>
      <c r="M130" s="59"/>
      <c r="N130" s="50"/>
      <c r="O130" s="50"/>
      <c r="P130" s="167">
        <f>P131+P142+P185+P191</f>
        <v>0</v>
      </c>
      <c r="Q130" s="50"/>
      <c r="R130" s="167">
        <f>R131+R142+R185+R191</f>
        <v>20.626703539999998</v>
      </c>
      <c r="S130" s="50"/>
      <c r="T130" s="168">
        <f>T131+T142+T185+T191</f>
        <v>0.10656</v>
      </c>
      <c r="AT130" s="8" t="s">
        <v>69</v>
      </c>
      <c r="AU130" s="8" t="s">
        <v>90</v>
      </c>
      <c r="BK130" s="169">
        <f>BK131+BK142+BK185+BK191</f>
        <v>0</v>
      </c>
    </row>
    <row r="131" spans="2:65" s="113" customFormat="1" ht="25.9" customHeight="1" x14ac:dyDescent="0.2">
      <c r="B131" s="114"/>
      <c r="D131" s="115" t="s">
        <v>69</v>
      </c>
      <c r="E131" s="86" t="s">
        <v>110</v>
      </c>
      <c r="F131" s="86" t="s">
        <v>111</v>
      </c>
      <c r="J131" s="87">
        <f>BK131</f>
        <v>0</v>
      </c>
      <c r="L131" s="114"/>
      <c r="M131" s="118"/>
      <c r="N131" s="119"/>
      <c r="O131" s="119"/>
      <c r="P131" s="120">
        <f>P132+P135+P140</f>
        <v>0</v>
      </c>
      <c r="Q131" s="119"/>
      <c r="R131" s="120">
        <f>R132+R135+R140</f>
        <v>6.2607059599999992</v>
      </c>
      <c r="S131" s="119"/>
      <c r="T131" s="121">
        <f>T132+T135+T140</f>
        <v>0.10656</v>
      </c>
      <c r="AR131" s="115" t="s">
        <v>78</v>
      </c>
      <c r="AT131" s="122" t="s">
        <v>69</v>
      </c>
      <c r="AU131" s="122" t="s">
        <v>70</v>
      </c>
      <c r="AY131" s="115" t="s">
        <v>112</v>
      </c>
      <c r="BK131" s="123">
        <f>BK132+BK135+BK140</f>
        <v>0</v>
      </c>
    </row>
    <row r="132" spans="2:65" s="113" customFormat="1" ht="22.9" customHeight="1" x14ac:dyDescent="0.2">
      <c r="B132" s="114"/>
      <c r="D132" s="115" t="s">
        <v>69</v>
      </c>
      <c r="E132" s="116" t="s">
        <v>139</v>
      </c>
      <c r="F132" s="116" t="s">
        <v>223</v>
      </c>
      <c r="J132" s="117">
        <f>BK132</f>
        <v>0</v>
      </c>
      <c r="L132" s="114"/>
      <c r="M132" s="118"/>
      <c r="N132" s="119"/>
      <c r="O132" s="119"/>
      <c r="P132" s="120">
        <f>SUM(P133:P134)</f>
        <v>0</v>
      </c>
      <c r="Q132" s="119"/>
      <c r="R132" s="120">
        <f>SUM(R133:R134)</f>
        <v>4.1547041</v>
      </c>
      <c r="S132" s="119"/>
      <c r="T132" s="121">
        <f>SUM(T133:T134)</f>
        <v>0</v>
      </c>
      <c r="AR132" s="115" t="s">
        <v>78</v>
      </c>
      <c r="AT132" s="122" t="s">
        <v>69</v>
      </c>
      <c r="AU132" s="122" t="s">
        <v>78</v>
      </c>
      <c r="AY132" s="115" t="s">
        <v>112</v>
      </c>
      <c r="BK132" s="123">
        <f>SUM(BK133:BK134)</f>
        <v>0</v>
      </c>
    </row>
    <row r="133" spans="2:65" s="126" customFormat="1" ht="24" customHeight="1" x14ac:dyDescent="0.2">
      <c r="B133" s="25"/>
      <c r="C133" s="109" t="s">
        <v>78</v>
      </c>
      <c r="D133" s="109" t="s">
        <v>115</v>
      </c>
      <c r="E133" s="110" t="s">
        <v>224</v>
      </c>
      <c r="F133" s="103" t="s">
        <v>225</v>
      </c>
      <c r="G133" s="111" t="s">
        <v>118</v>
      </c>
      <c r="H133" s="112">
        <v>113.732</v>
      </c>
      <c r="I133" s="1"/>
      <c r="J133" s="102">
        <f>ROUND(I133*H133,2)</f>
        <v>0</v>
      </c>
      <c r="K133" s="103" t="s">
        <v>119</v>
      </c>
      <c r="L133" s="25"/>
      <c r="M133" s="104" t="s">
        <v>1</v>
      </c>
      <c r="N133" s="105" t="s">
        <v>36</v>
      </c>
      <c r="O133" s="52"/>
      <c r="P133" s="106">
        <f>O133*H133</f>
        <v>0</v>
      </c>
      <c r="Q133" s="106">
        <v>3.5869999999999999E-2</v>
      </c>
      <c r="R133" s="106">
        <f>Q133*H133</f>
        <v>4.07956684</v>
      </c>
      <c r="S133" s="106">
        <v>0</v>
      </c>
      <c r="T133" s="107">
        <f>S133*H133</f>
        <v>0</v>
      </c>
      <c r="AR133" s="108" t="s">
        <v>120</v>
      </c>
      <c r="AT133" s="108" t="s">
        <v>115</v>
      </c>
      <c r="AU133" s="108" t="s">
        <v>121</v>
      </c>
      <c r="AY133" s="8" t="s">
        <v>112</v>
      </c>
      <c r="BE133" s="89">
        <f>IF(N133="základná",J133,0)</f>
        <v>0</v>
      </c>
      <c r="BF133" s="89">
        <f>IF(N133="znížená",J133,0)</f>
        <v>0</v>
      </c>
      <c r="BG133" s="89">
        <f>IF(N133="zákl. prenesená",J133,0)</f>
        <v>0</v>
      </c>
      <c r="BH133" s="89">
        <f>IF(N133="zníž. prenesená",J133,0)</f>
        <v>0</v>
      </c>
      <c r="BI133" s="89">
        <f>IF(N133="nulová",J133,0)</f>
        <v>0</v>
      </c>
      <c r="BJ133" s="8" t="s">
        <v>121</v>
      </c>
      <c r="BK133" s="89">
        <f>ROUND(I133*H133,2)</f>
        <v>0</v>
      </c>
      <c r="BL133" s="8" t="s">
        <v>120</v>
      </c>
      <c r="BM133" s="108" t="s">
        <v>226</v>
      </c>
    </row>
    <row r="134" spans="2:65" s="126" customFormat="1" ht="16.5" customHeight="1" x14ac:dyDescent="0.2">
      <c r="B134" s="25"/>
      <c r="C134" s="109" t="s">
        <v>121</v>
      </c>
      <c r="D134" s="109" t="s">
        <v>115</v>
      </c>
      <c r="E134" s="110" t="s">
        <v>227</v>
      </c>
      <c r="F134" s="103" t="s">
        <v>228</v>
      </c>
      <c r="G134" s="111" t="s">
        <v>118</v>
      </c>
      <c r="H134" s="112">
        <v>129.547</v>
      </c>
      <c r="I134" s="1"/>
      <c r="J134" s="102">
        <f>ROUND(I134*H134,2)</f>
        <v>0</v>
      </c>
      <c r="K134" s="103" t="s">
        <v>119</v>
      </c>
      <c r="L134" s="25"/>
      <c r="M134" s="104" t="s">
        <v>1</v>
      </c>
      <c r="N134" s="105" t="s">
        <v>36</v>
      </c>
      <c r="O134" s="52"/>
      <c r="P134" s="106">
        <f>O134*H134</f>
        <v>0</v>
      </c>
      <c r="Q134" s="106">
        <v>5.8E-4</v>
      </c>
      <c r="R134" s="106">
        <f>Q134*H134</f>
        <v>7.5137259999999997E-2</v>
      </c>
      <c r="S134" s="106">
        <v>0</v>
      </c>
      <c r="T134" s="107">
        <f>S134*H134</f>
        <v>0</v>
      </c>
      <c r="AR134" s="108" t="s">
        <v>120</v>
      </c>
      <c r="AT134" s="108" t="s">
        <v>115</v>
      </c>
      <c r="AU134" s="108" t="s">
        <v>121</v>
      </c>
      <c r="AY134" s="8" t="s">
        <v>112</v>
      </c>
      <c r="BE134" s="89">
        <f>IF(N134="základná",J134,0)</f>
        <v>0</v>
      </c>
      <c r="BF134" s="89">
        <f>IF(N134="znížená",J134,0)</f>
        <v>0</v>
      </c>
      <c r="BG134" s="89">
        <f>IF(N134="zákl. prenesená",J134,0)</f>
        <v>0</v>
      </c>
      <c r="BH134" s="89">
        <f>IF(N134="zníž. prenesená",J134,0)</f>
        <v>0</v>
      </c>
      <c r="BI134" s="89">
        <f>IF(N134="nulová",J134,0)</f>
        <v>0</v>
      </c>
      <c r="BJ134" s="8" t="s">
        <v>121</v>
      </c>
      <c r="BK134" s="89">
        <f>ROUND(I134*H134,2)</f>
        <v>0</v>
      </c>
      <c r="BL134" s="8" t="s">
        <v>120</v>
      </c>
      <c r="BM134" s="108" t="s">
        <v>229</v>
      </c>
    </row>
    <row r="135" spans="2:65" s="113" customFormat="1" ht="22.9" customHeight="1" x14ac:dyDescent="0.2">
      <c r="B135" s="114"/>
      <c r="D135" s="115" t="s">
        <v>69</v>
      </c>
      <c r="E135" s="116" t="s">
        <v>113</v>
      </c>
      <c r="F135" s="116" t="s">
        <v>114</v>
      </c>
      <c r="J135" s="117">
        <f>BK135</f>
        <v>0</v>
      </c>
      <c r="L135" s="114"/>
      <c r="M135" s="118"/>
      <c r="N135" s="119"/>
      <c r="O135" s="119"/>
      <c r="P135" s="120">
        <f>SUM(P136:P139)</f>
        <v>0</v>
      </c>
      <c r="Q135" s="119"/>
      <c r="R135" s="120">
        <f>SUM(R136:R139)</f>
        <v>2.1060018599999997</v>
      </c>
      <c r="S135" s="119"/>
      <c r="T135" s="121">
        <f>SUM(T136:T139)</f>
        <v>0.10656</v>
      </c>
      <c r="AR135" s="115" t="s">
        <v>78</v>
      </c>
      <c r="AT135" s="122" t="s">
        <v>69</v>
      </c>
      <c r="AU135" s="122" t="s">
        <v>78</v>
      </c>
      <c r="AY135" s="115" t="s">
        <v>112</v>
      </c>
      <c r="BK135" s="123">
        <f>SUM(BK136:BK139)</f>
        <v>0</v>
      </c>
    </row>
    <row r="136" spans="2:65" s="126" customFormat="1" ht="24" customHeight="1" x14ac:dyDescent="0.2">
      <c r="B136" s="25"/>
      <c r="C136" s="109" t="s">
        <v>126</v>
      </c>
      <c r="D136" s="109" t="s">
        <v>115</v>
      </c>
      <c r="E136" s="110" t="s">
        <v>116</v>
      </c>
      <c r="F136" s="103" t="s">
        <v>117</v>
      </c>
      <c r="G136" s="111" t="s">
        <v>118</v>
      </c>
      <c r="H136" s="112">
        <v>171.1</v>
      </c>
      <c r="I136" s="1"/>
      <c r="J136" s="102">
        <f>ROUND(I136*H136,2)</f>
        <v>0</v>
      </c>
      <c r="K136" s="103" t="s">
        <v>119</v>
      </c>
      <c r="L136" s="25"/>
      <c r="M136" s="104" t="s">
        <v>1</v>
      </c>
      <c r="N136" s="105" t="s">
        <v>36</v>
      </c>
      <c r="O136" s="52"/>
      <c r="P136" s="106">
        <f>O136*H136</f>
        <v>0</v>
      </c>
      <c r="Q136" s="106">
        <v>6.1799999999999997E-3</v>
      </c>
      <c r="R136" s="106">
        <f>Q136*H136</f>
        <v>1.0573979999999998</v>
      </c>
      <c r="S136" s="106">
        <v>0</v>
      </c>
      <c r="T136" s="107">
        <f>S136*H136</f>
        <v>0</v>
      </c>
      <c r="AR136" s="108" t="s">
        <v>120</v>
      </c>
      <c r="AT136" s="108" t="s">
        <v>115</v>
      </c>
      <c r="AU136" s="108" t="s">
        <v>121</v>
      </c>
      <c r="AY136" s="8" t="s">
        <v>112</v>
      </c>
      <c r="BE136" s="89">
        <f>IF(N136="základná",J136,0)</f>
        <v>0</v>
      </c>
      <c r="BF136" s="89">
        <f>IF(N136="znížená",J136,0)</f>
        <v>0</v>
      </c>
      <c r="BG136" s="89">
        <f>IF(N136="zákl. prenesená",J136,0)</f>
        <v>0</v>
      </c>
      <c r="BH136" s="89">
        <f>IF(N136="zníž. prenesená",J136,0)</f>
        <v>0</v>
      </c>
      <c r="BI136" s="89">
        <f>IF(N136="nulová",J136,0)</f>
        <v>0</v>
      </c>
      <c r="BJ136" s="8" t="s">
        <v>121</v>
      </c>
      <c r="BK136" s="89">
        <f>ROUND(I136*H136,2)</f>
        <v>0</v>
      </c>
      <c r="BL136" s="8" t="s">
        <v>120</v>
      </c>
      <c r="BM136" s="108" t="s">
        <v>230</v>
      </c>
    </row>
    <row r="137" spans="2:65" s="126" customFormat="1" ht="24" customHeight="1" x14ac:dyDescent="0.2">
      <c r="B137" s="25"/>
      <c r="C137" s="109" t="s">
        <v>120</v>
      </c>
      <c r="D137" s="109" t="s">
        <v>115</v>
      </c>
      <c r="E137" s="110" t="s">
        <v>123</v>
      </c>
      <c r="F137" s="103" t="s">
        <v>124</v>
      </c>
      <c r="G137" s="111" t="s">
        <v>118</v>
      </c>
      <c r="H137" s="112">
        <v>169.67699999999999</v>
      </c>
      <c r="I137" s="1"/>
      <c r="J137" s="102">
        <f>ROUND(I137*H137,2)</f>
        <v>0</v>
      </c>
      <c r="K137" s="103" t="s">
        <v>119</v>
      </c>
      <c r="L137" s="25"/>
      <c r="M137" s="104" t="s">
        <v>1</v>
      </c>
      <c r="N137" s="105" t="s">
        <v>36</v>
      </c>
      <c r="O137" s="52"/>
      <c r="P137" s="106">
        <f>O137*H137</f>
        <v>0</v>
      </c>
      <c r="Q137" s="106">
        <v>6.1799999999999997E-3</v>
      </c>
      <c r="R137" s="106">
        <f>Q137*H137</f>
        <v>1.0486038599999998</v>
      </c>
      <c r="S137" s="106">
        <v>0</v>
      </c>
      <c r="T137" s="107">
        <f>S137*H137</f>
        <v>0</v>
      </c>
      <c r="AR137" s="108" t="s">
        <v>120</v>
      </c>
      <c r="AT137" s="108" t="s">
        <v>115</v>
      </c>
      <c r="AU137" s="108" t="s">
        <v>121</v>
      </c>
      <c r="AY137" s="8" t="s">
        <v>112</v>
      </c>
      <c r="BE137" s="89">
        <f>IF(N137="základná",J137,0)</f>
        <v>0</v>
      </c>
      <c r="BF137" s="89">
        <f>IF(N137="znížená",J137,0)</f>
        <v>0</v>
      </c>
      <c r="BG137" s="89">
        <f>IF(N137="zákl. prenesená",J137,0)</f>
        <v>0</v>
      </c>
      <c r="BH137" s="89">
        <f>IF(N137="zníž. prenesená",J137,0)</f>
        <v>0</v>
      </c>
      <c r="BI137" s="89">
        <f>IF(N137="nulová",J137,0)</f>
        <v>0</v>
      </c>
      <c r="BJ137" s="8" t="s">
        <v>121</v>
      </c>
      <c r="BK137" s="89">
        <f>ROUND(I137*H137,2)</f>
        <v>0</v>
      </c>
      <c r="BL137" s="8" t="s">
        <v>120</v>
      </c>
      <c r="BM137" s="108" t="s">
        <v>231</v>
      </c>
    </row>
    <row r="138" spans="2:65" s="126" customFormat="1" ht="24" customHeight="1" x14ac:dyDescent="0.2">
      <c r="B138" s="25"/>
      <c r="C138" s="109" t="s">
        <v>135</v>
      </c>
      <c r="D138" s="109" t="s">
        <v>115</v>
      </c>
      <c r="E138" s="110" t="s">
        <v>127</v>
      </c>
      <c r="F138" s="103" t="s">
        <v>128</v>
      </c>
      <c r="G138" s="111" t="s">
        <v>129</v>
      </c>
      <c r="H138" s="112">
        <v>60</v>
      </c>
      <c r="I138" s="1"/>
      <c r="J138" s="102">
        <f>ROUND(I138*H138,2)</f>
        <v>0</v>
      </c>
      <c r="K138" s="103" t="s">
        <v>119</v>
      </c>
      <c r="L138" s="25"/>
      <c r="M138" s="104" t="s">
        <v>1</v>
      </c>
      <c r="N138" s="105" t="s">
        <v>36</v>
      </c>
      <c r="O138" s="52"/>
      <c r="P138" s="106">
        <f>O138*H138</f>
        <v>0</v>
      </c>
      <c r="Q138" s="106">
        <v>0</v>
      </c>
      <c r="R138" s="106">
        <f>Q138*H138</f>
        <v>0</v>
      </c>
      <c r="S138" s="106">
        <v>0</v>
      </c>
      <c r="T138" s="107">
        <f>S138*H138</f>
        <v>0</v>
      </c>
      <c r="AR138" s="108" t="s">
        <v>120</v>
      </c>
      <c r="AT138" s="108" t="s">
        <v>115</v>
      </c>
      <c r="AU138" s="108" t="s">
        <v>121</v>
      </c>
      <c r="AY138" s="8" t="s">
        <v>112</v>
      </c>
      <c r="BE138" s="89">
        <f>IF(N138="základná",J138,0)</f>
        <v>0</v>
      </c>
      <c r="BF138" s="89">
        <f>IF(N138="znížená",J138,0)</f>
        <v>0</v>
      </c>
      <c r="BG138" s="89">
        <f>IF(N138="zákl. prenesená",J138,0)</f>
        <v>0</v>
      </c>
      <c r="BH138" s="89">
        <f>IF(N138="zníž. prenesená",J138,0)</f>
        <v>0</v>
      </c>
      <c r="BI138" s="89">
        <f>IF(N138="nulová",J138,0)</f>
        <v>0</v>
      </c>
      <c r="BJ138" s="8" t="s">
        <v>121</v>
      </c>
      <c r="BK138" s="89">
        <f>ROUND(I138*H138,2)</f>
        <v>0</v>
      </c>
      <c r="BL138" s="8" t="s">
        <v>120</v>
      </c>
      <c r="BM138" s="108" t="s">
        <v>130</v>
      </c>
    </row>
    <row r="139" spans="2:65" s="126" customFormat="1" ht="24" customHeight="1" x14ac:dyDescent="0.2">
      <c r="B139" s="25"/>
      <c r="C139" s="109" t="s">
        <v>139</v>
      </c>
      <c r="D139" s="109" t="s">
        <v>115</v>
      </c>
      <c r="E139" s="110" t="s">
        <v>232</v>
      </c>
      <c r="F139" s="103" t="s">
        <v>233</v>
      </c>
      <c r="G139" s="111" t="s">
        <v>118</v>
      </c>
      <c r="H139" s="112">
        <v>53.28</v>
      </c>
      <c r="I139" s="1"/>
      <c r="J139" s="102">
        <f>ROUND(I139*H139,2)</f>
        <v>0</v>
      </c>
      <c r="K139" s="103" t="s">
        <v>119</v>
      </c>
      <c r="L139" s="25"/>
      <c r="M139" s="104" t="s">
        <v>1</v>
      </c>
      <c r="N139" s="105" t="s">
        <v>36</v>
      </c>
      <c r="O139" s="52"/>
      <c r="P139" s="106">
        <f>O139*H139</f>
        <v>0</v>
      </c>
      <c r="Q139" s="106">
        <v>0</v>
      </c>
      <c r="R139" s="106">
        <f>Q139*H139</f>
        <v>0</v>
      </c>
      <c r="S139" s="106">
        <v>2E-3</v>
      </c>
      <c r="T139" s="107">
        <f>S139*H139</f>
        <v>0.10656</v>
      </c>
      <c r="AR139" s="108" t="s">
        <v>120</v>
      </c>
      <c r="AT139" s="108" t="s">
        <v>115</v>
      </c>
      <c r="AU139" s="108" t="s">
        <v>121</v>
      </c>
      <c r="AY139" s="8" t="s">
        <v>112</v>
      </c>
      <c r="BE139" s="89">
        <f>IF(N139="základná",J139,0)</f>
        <v>0</v>
      </c>
      <c r="BF139" s="89">
        <f>IF(N139="znížená",J139,0)</f>
        <v>0</v>
      </c>
      <c r="BG139" s="89">
        <f>IF(N139="zákl. prenesená",J139,0)</f>
        <v>0</v>
      </c>
      <c r="BH139" s="89">
        <f>IF(N139="zníž. prenesená",J139,0)</f>
        <v>0</v>
      </c>
      <c r="BI139" s="89">
        <f>IF(N139="nulová",J139,0)</f>
        <v>0</v>
      </c>
      <c r="BJ139" s="8" t="s">
        <v>121</v>
      </c>
      <c r="BK139" s="89">
        <f>ROUND(I139*H139,2)</f>
        <v>0</v>
      </c>
      <c r="BL139" s="8" t="s">
        <v>120</v>
      </c>
      <c r="BM139" s="108" t="s">
        <v>234</v>
      </c>
    </row>
    <row r="140" spans="2:65" s="113" customFormat="1" ht="22.9" customHeight="1" x14ac:dyDescent="0.2">
      <c r="B140" s="114"/>
      <c r="D140" s="115" t="s">
        <v>69</v>
      </c>
      <c r="E140" s="116" t="s">
        <v>184</v>
      </c>
      <c r="F140" s="116" t="s">
        <v>185</v>
      </c>
      <c r="J140" s="117">
        <f>BK140</f>
        <v>0</v>
      </c>
      <c r="L140" s="114"/>
      <c r="M140" s="118"/>
      <c r="N140" s="119"/>
      <c r="O140" s="119"/>
      <c r="P140" s="120">
        <f>P141</f>
        <v>0</v>
      </c>
      <c r="Q140" s="119"/>
      <c r="R140" s="120">
        <f>R141</f>
        <v>0</v>
      </c>
      <c r="S140" s="119"/>
      <c r="T140" s="121">
        <f>T141</f>
        <v>0</v>
      </c>
      <c r="AR140" s="115" t="s">
        <v>78</v>
      </c>
      <c r="AT140" s="122" t="s">
        <v>69</v>
      </c>
      <c r="AU140" s="122" t="s">
        <v>78</v>
      </c>
      <c r="AY140" s="115" t="s">
        <v>112</v>
      </c>
      <c r="BK140" s="123">
        <f>BK141</f>
        <v>0</v>
      </c>
    </row>
    <row r="141" spans="2:65" s="126" customFormat="1" ht="24" customHeight="1" x14ac:dyDescent="0.2">
      <c r="B141" s="25"/>
      <c r="C141" s="109" t="s">
        <v>143</v>
      </c>
      <c r="D141" s="109" t="s">
        <v>115</v>
      </c>
      <c r="E141" s="110" t="s">
        <v>187</v>
      </c>
      <c r="F141" s="103" t="s">
        <v>188</v>
      </c>
      <c r="G141" s="111" t="s">
        <v>153</v>
      </c>
      <c r="H141" s="112">
        <v>6.2610000000000001</v>
      </c>
      <c r="I141" s="1"/>
      <c r="J141" s="102">
        <f>ROUND(I141*H141,2)</f>
        <v>0</v>
      </c>
      <c r="K141" s="103" t="s">
        <v>119</v>
      </c>
      <c r="L141" s="25"/>
      <c r="M141" s="104" t="s">
        <v>1</v>
      </c>
      <c r="N141" s="105" t="s">
        <v>36</v>
      </c>
      <c r="O141" s="52"/>
      <c r="P141" s="106">
        <f>O141*H141</f>
        <v>0</v>
      </c>
      <c r="Q141" s="106">
        <v>0</v>
      </c>
      <c r="R141" s="106">
        <f>Q141*H141</f>
        <v>0</v>
      </c>
      <c r="S141" s="106">
        <v>0</v>
      </c>
      <c r="T141" s="107">
        <f>S141*H141</f>
        <v>0</v>
      </c>
      <c r="AR141" s="108" t="s">
        <v>120</v>
      </c>
      <c r="AT141" s="108" t="s">
        <v>115</v>
      </c>
      <c r="AU141" s="108" t="s">
        <v>121</v>
      </c>
      <c r="AY141" s="8" t="s">
        <v>112</v>
      </c>
      <c r="BE141" s="89">
        <f>IF(N141="základná",J141,0)</f>
        <v>0</v>
      </c>
      <c r="BF141" s="89">
        <f>IF(N141="znížená",J141,0)</f>
        <v>0</v>
      </c>
      <c r="BG141" s="89">
        <f>IF(N141="zákl. prenesená",J141,0)</f>
        <v>0</v>
      </c>
      <c r="BH141" s="89">
        <f>IF(N141="zníž. prenesená",J141,0)</f>
        <v>0</v>
      </c>
      <c r="BI141" s="89">
        <f>IF(N141="nulová",J141,0)</f>
        <v>0</v>
      </c>
      <c r="BJ141" s="8" t="s">
        <v>121</v>
      </c>
      <c r="BK141" s="89">
        <f>ROUND(I141*H141,2)</f>
        <v>0</v>
      </c>
      <c r="BL141" s="8" t="s">
        <v>120</v>
      </c>
      <c r="BM141" s="108" t="s">
        <v>235</v>
      </c>
    </row>
    <row r="142" spans="2:65" s="113" customFormat="1" ht="25.9" customHeight="1" x14ac:dyDescent="0.2">
      <c r="B142" s="114"/>
      <c r="D142" s="115" t="s">
        <v>69</v>
      </c>
      <c r="E142" s="86" t="s">
        <v>190</v>
      </c>
      <c r="F142" s="86" t="s">
        <v>191</v>
      </c>
      <c r="J142" s="87">
        <f>BK142</f>
        <v>0</v>
      </c>
      <c r="L142" s="114"/>
      <c r="M142" s="118"/>
      <c r="N142" s="119"/>
      <c r="O142" s="119"/>
      <c r="P142" s="120">
        <f>P143+P147+P173+P178+P180</f>
        <v>0</v>
      </c>
      <c r="Q142" s="119"/>
      <c r="R142" s="120">
        <f>R143+R147+R173+R178+R180</f>
        <v>14.359517579999999</v>
      </c>
      <c r="S142" s="119"/>
      <c r="T142" s="121">
        <f>T143+T147+T173+T178+T180</f>
        <v>0</v>
      </c>
      <c r="AR142" s="115" t="s">
        <v>121</v>
      </c>
      <c r="AT142" s="122" t="s">
        <v>69</v>
      </c>
      <c r="AU142" s="122" t="s">
        <v>70</v>
      </c>
      <c r="AY142" s="115" t="s">
        <v>112</v>
      </c>
      <c r="BK142" s="123">
        <f>BK143+BK147+BK173+BK178+BK180</f>
        <v>0</v>
      </c>
    </row>
    <row r="143" spans="2:65" s="113" customFormat="1" ht="22.9" customHeight="1" x14ac:dyDescent="0.2">
      <c r="B143" s="114"/>
      <c r="D143" s="115" t="s">
        <v>69</v>
      </c>
      <c r="E143" s="116" t="s">
        <v>192</v>
      </c>
      <c r="F143" s="116" t="s">
        <v>193</v>
      </c>
      <c r="J143" s="117">
        <f>BK143</f>
        <v>0</v>
      </c>
      <c r="L143" s="114"/>
      <c r="M143" s="118"/>
      <c r="N143" s="119"/>
      <c r="O143" s="119"/>
      <c r="P143" s="120">
        <f>SUM(P144:P146)</f>
        <v>0</v>
      </c>
      <c r="Q143" s="119"/>
      <c r="R143" s="120">
        <f>SUM(R144:R146)</f>
        <v>0.38995150000000001</v>
      </c>
      <c r="S143" s="119"/>
      <c r="T143" s="121">
        <f>SUM(T144:T146)</f>
        <v>0</v>
      </c>
      <c r="AR143" s="115" t="s">
        <v>121</v>
      </c>
      <c r="AT143" s="122" t="s">
        <v>69</v>
      </c>
      <c r="AU143" s="122" t="s">
        <v>78</v>
      </c>
      <c r="AY143" s="115" t="s">
        <v>112</v>
      </c>
      <c r="BK143" s="123">
        <f>SUM(BK144:BK146)</f>
        <v>0</v>
      </c>
    </row>
    <row r="144" spans="2:65" s="126" customFormat="1" ht="24" customHeight="1" x14ac:dyDescent="0.2">
      <c r="B144" s="25"/>
      <c r="C144" s="109" t="s">
        <v>147</v>
      </c>
      <c r="D144" s="109" t="s">
        <v>115</v>
      </c>
      <c r="E144" s="110" t="s">
        <v>236</v>
      </c>
      <c r="F144" s="103" t="s">
        <v>237</v>
      </c>
      <c r="G144" s="111" t="s">
        <v>133</v>
      </c>
      <c r="H144" s="112">
        <v>213.02500000000001</v>
      </c>
      <c r="I144" s="1"/>
      <c r="J144" s="102">
        <f>ROUND(I144*H144,2)</f>
        <v>0</v>
      </c>
      <c r="K144" s="103" t="s">
        <v>119</v>
      </c>
      <c r="L144" s="25"/>
      <c r="M144" s="104" t="s">
        <v>1</v>
      </c>
      <c r="N144" s="105" t="s">
        <v>36</v>
      </c>
      <c r="O144" s="52"/>
      <c r="P144" s="106">
        <f>O144*H144</f>
        <v>0</v>
      </c>
      <c r="Q144" s="106">
        <v>1.1000000000000001E-3</v>
      </c>
      <c r="R144" s="106">
        <f>Q144*H144</f>
        <v>0.23432750000000002</v>
      </c>
      <c r="S144" s="106">
        <v>0</v>
      </c>
      <c r="T144" s="107">
        <f>S144*H144</f>
        <v>0</v>
      </c>
      <c r="AR144" s="108" t="s">
        <v>179</v>
      </c>
      <c r="AT144" s="108" t="s">
        <v>115</v>
      </c>
      <c r="AU144" s="108" t="s">
        <v>121</v>
      </c>
      <c r="AY144" s="8" t="s">
        <v>112</v>
      </c>
      <c r="BE144" s="89">
        <f>IF(N144="základná",J144,0)</f>
        <v>0</v>
      </c>
      <c r="BF144" s="89">
        <f>IF(N144="znížená",J144,0)</f>
        <v>0</v>
      </c>
      <c r="BG144" s="89">
        <f>IF(N144="zákl. prenesená",J144,0)</f>
        <v>0</v>
      </c>
      <c r="BH144" s="89">
        <f>IF(N144="zníž. prenesená",J144,0)</f>
        <v>0</v>
      </c>
      <c r="BI144" s="89">
        <f>IF(N144="nulová",J144,0)</f>
        <v>0</v>
      </c>
      <c r="BJ144" s="8" t="s">
        <v>121</v>
      </c>
      <c r="BK144" s="89">
        <f>ROUND(I144*H144,2)</f>
        <v>0</v>
      </c>
      <c r="BL144" s="8" t="s">
        <v>179</v>
      </c>
      <c r="BM144" s="108" t="s">
        <v>238</v>
      </c>
    </row>
    <row r="145" spans="2:65" s="126" customFormat="1" ht="24" customHeight="1" x14ac:dyDescent="0.2">
      <c r="B145" s="25"/>
      <c r="C145" s="109" t="s">
        <v>113</v>
      </c>
      <c r="D145" s="109" t="s">
        <v>115</v>
      </c>
      <c r="E145" s="110" t="s">
        <v>239</v>
      </c>
      <c r="F145" s="103" t="s">
        <v>240</v>
      </c>
      <c r="G145" s="111" t="s">
        <v>133</v>
      </c>
      <c r="H145" s="112">
        <v>111.16</v>
      </c>
      <c r="I145" s="1"/>
      <c r="J145" s="102">
        <f>ROUND(I145*H145,2)</f>
        <v>0</v>
      </c>
      <c r="K145" s="103" t="s">
        <v>119</v>
      </c>
      <c r="L145" s="25"/>
      <c r="M145" s="104" t="s">
        <v>1</v>
      </c>
      <c r="N145" s="105" t="s">
        <v>36</v>
      </c>
      <c r="O145" s="52"/>
      <c r="P145" s="106">
        <f>O145*H145</f>
        <v>0</v>
      </c>
      <c r="Q145" s="106">
        <v>1.4E-3</v>
      </c>
      <c r="R145" s="106">
        <f>Q145*H145</f>
        <v>0.15562399999999998</v>
      </c>
      <c r="S145" s="106">
        <v>0</v>
      </c>
      <c r="T145" s="107">
        <f>S145*H145</f>
        <v>0</v>
      </c>
      <c r="AR145" s="108" t="s">
        <v>179</v>
      </c>
      <c r="AT145" s="108" t="s">
        <v>115</v>
      </c>
      <c r="AU145" s="108" t="s">
        <v>121</v>
      </c>
      <c r="AY145" s="8" t="s">
        <v>112</v>
      </c>
      <c r="BE145" s="89">
        <f>IF(N145="základná",J145,0)</f>
        <v>0</v>
      </c>
      <c r="BF145" s="89">
        <f>IF(N145="znížená",J145,0)</f>
        <v>0</v>
      </c>
      <c r="BG145" s="89">
        <f>IF(N145="zákl. prenesená",J145,0)</f>
        <v>0</v>
      </c>
      <c r="BH145" s="89">
        <f>IF(N145="zníž. prenesená",J145,0)</f>
        <v>0</v>
      </c>
      <c r="BI145" s="89">
        <f>IF(N145="nulová",J145,0)</f>
        <v>0</v>
      </c>
      <c r="BJ145" s="8" t="s">
        <v>121</v>
      </c>
      <c r="BK145" s="89">
        <f>ROUND(I145*H145,2)</f>
        <v>0</v>
      </c>
      <c r="BL145" s="8" t="s">
        <v>179</v>
      </c>
      <c r="BM145" s="108" t="s">
        <v>241</v>
      </c>
    </row>
    <row r="146" spans="2:65" s="126" customFormat="1" ht="24" customHeight="1" x14ac:dyDescent="0.2">
      <c r="B146" s="25"/>
      <c r="C146" s="109" t="s">
        <v>155</v>
      </c>
      <c r="D146" s="109" t="s">
        <v>115</v>
      </c>
      <c r="E146" s="110" t="s">
        <v>199</v>
      </c>
      <c r="F146" s="103" t="s">
        <v>200</v>
      </c>
      <c r="G146" s="111" t="s">
        <v>201</v>
      </c>
      <c r="H146" s="2"/>
      <c r="I146" s="1"/>
      <c r="J146" s="102">
        <f>ROUND(I146*H146,2)</f>
        <v>0</v>
      </c>
      <c r="K146" s="103" t="s">
        <v>119</v>
      </c>
      <c r="L146" s="25"/>
      <c r="M146" s="104" t="s">
        <v>1</v>
      </c>
      <c r="N146" s="105" t="s">
        <v>36</v>
      </c>
      <c r="O146" s="52"/>
      <c r="P146" s="106">
        <f>O146*H146</f>
        <v>0</v>
      </c>
      <c r="Q146" s="106">
        <v>0</v>
      </c>
      <c r="R146" s="106">
        <f>Q146*H146</f>
        <v>0</v>
      </c>
      <c r="S146" s="106">
        <v>0</v>
      </c>
      <c r="T146" s="107">
        <f>S146*H146</f>
        <v>0</v>
      </c>
      <c r="AR146" s="108" t="s">
        <v>179</v>
      </c>
      <c r="AT146" s="108" t="s">
        <v>115</v>
      </c>
      <c r="AU146" s="108" t="s">
        <v>121</v>
      </c>
      <c r="AY146" s="8" t="s">
        <v>112</v>
      </c>
      <c r="BE146" s="89">
        <f>IF(N146="základná",J146,0)</f>
        <v>0</v>
      </c>
      <c r="BF146" s="89">
        <f>IF(N146="znížená",J146,0)</f>
        <v>0</v>
      </c>
      <c r="BG146" s="89">
        <f>IF(N146="zákl. prenesená",J146,0)</f>
        <v>0</v>
      </c>
      <c r="BH146" s="89">
        <f>IF(N146="zníž. prenesená",J146,0)</f>
        <v>0</v>
      </c>
      <c r="BI146" s="89">
        <f>IF(N146="nulová",J146,0)</f>
        <v>0</v>
      </c>
      <c r="BJ146" s="8" t="s">
        <v>121</v>
      </c>
      <c r="BK146" s="89">
        <f>ROUND(I146*H146,2)</f>
        <v>0</v>
      </c>
      <c r="BL146" s="8" t="s">
        <v>179</v>
      </c>
      <c r="BM146" s="108" t="s">
        <v>242</v>
      </c>
    </row>
    <row r="147" spans="2:65" s="113" customFormat="1" ht="22.9" customHeight="1" x14ac:dyDescent="0.2">
      <c r="B147" s="114"/>
      <c r="D147" s="115" t="s">
        <v>69</v>
      </c>
      <c r="E147" s="116" t="s">
        <v>243</v>
      </c>
      <c r="F147" s="116" t="s">
        <v>244</v>
      </c>
      <c r="J147" s="117">
        <f>BK147</f>
        <v>0</v>
      </c>
      <c r="L147" s="114"/>
      <c r="M147" s="118"/>
      <c r="N147" s="119"/>
      <c r="O147" s="119"/>
      <c r="P147" s="120">
        <f>SUM(P148:P172)</f>
        <v>0</v>
      </c>
      <c r="Q147" s="119"/>
      <c r="R147" s="120">
        <f>SUM(R148:R172)</f>
        <v>12.866493699999998</v>
      </c>
      <c r="S147" s="119"/>
      <c r="T147" s="121">
        <f>SUM(T148:T172)</f>
        <v>0</v>
      </c>
      <c r="AR147" s="115" t="s">
        <v>121</v>
      </c>
      <c r="AT147" s="122" t="s">
        <v>69</v>
      </c>
      <c r="AU147" s="122" t="s">
        <v>78</v>
      </c>
      <c r="AY147" s="115" t="s">
        <v>112</v>
      </c>
      <c r="BK147" s="123">
        <f>SUM(BK148:BK172)</f>
        <v>0</v>
      </c>
    </row>
    <row r="148" spans="2:65" s="126" customFormat="1" ht="24" customHeight="1" x14ac:dyDescent="0.2">
      <c r="B148" s="25"/>
      <c r="C148" s="109" t="s">
        <v>159</v>
      </c>
      <c r="D148" s="109" t="s">
        <v>115</v>
      </c>
      <c r="E148" s="110" t="s">
        <v>245</v>
      </c>
      <c r="F148" s="103" t="s">
        <v>246</v>
      </c>
      <c r="G148" s="111" t="s">
        <v>133</v>
      </c>
      <c r="H148" s="112">
        <v>1286.17</v>
      </c>
      <c r="I148" s="1"/>
      <c r="J148" s="102">
        <f t="shared" ref="J148:J172" si="0">ROUND(I148*H148,2)</f>
        <v>0</v>
      </c>
      <c r="K148" s="103" t="s">
        <v>119</v>
      </c>
      <c r="L148" s="25"/>
      <c r="M148" s="104" t="s">
        <v>1</v>
      </c>
      <c r="N148" s="105" t="s">
        <v>36</v>
      </c>
      <c r="O148" s="52"/>
      <c r="P148" s="106">
        <f t="shared" ref="P148:P172" si="1">O148*H148</f>
        <v>0</v>
      </c>
      <c r="Q148" s="106">
        <v>2.1000000000000001E-4</v>
      </c>
      <c r="R148" s="106">
        <f t="shared" ref="R148:R172" si="2">Q148*H148</f>
        <v>0.27009570000000005</v>
      </c>
      <c r="S148" s="106">
        <v>0</v>
      </c>
      <c r="T148" s="107">
        <f t="shared" ref="T148:T172" si="3">S148*H148</f>
        <v>0</v>
      </c>
      <c r="AR148" s="108" t="s">
        <v>179</v>
      </c>
      <c r="AT148" s="108" t="s">
        <v>115</v>
      </c>
      <c r="AU148" s="108" t="s">
        <v>121</v>
      </c>
      <c r="AY148" s="8" t="s">
        <v>112</v>
      </c>
      <c r="BE148" s="89">
        <f t="shared" ref="BE148:BE172" si="4">IF(N148="základná",J148,0)</f>
        <v>0</v>
      </c>
      <c r="BF148" s="89">
        <f t="shared" ref="BF148:BF172" si="5">IF(N148="znížená",J148,0)</f>
        <v>0</v>
      </c>
      <c r="BG148" s="89">
        <f t="shared" ref="BG148:BG172" si="6">IF(N148="zákl. prenesená",J148,0)</f>
        <v>0</v>
      </c>
      <c r="BH148" s="89">
        <f t="shared" ref="BH148:BH172" si="7">IF(N148="zníž. prenesená",J148,0)</f>
        <v>0</v>
      </c>
      <c r="BI148" s="89">
        <f t="shared" ref="BI148:BI172" si="8">IF(N148="nulová",J148,0)</f>
        <v>0</v>
      </c>
      <c r="BJ148" s="8" t="s">
        <v>121</v>
      </c>
      <c r="BK148" s="89">
        <f t="shared" ref="BK148:BK172" si="9">ROUND(I148*H148,2)</f>
        <v>0</v>
      </c>
      <c r="BL148" s="8" t="s">
        <v>179</v>
      </c>
      <c r="BM148" s="108" t="s">
        <v>247</v>
      </c>
    </row>
    <row r="149" spans="2:65" s="126" customFormat="1" ht="36" customHeight="1" x14ac:dyDescent="0.2">
      <c r="B149" s="25"/>
      <c r="C149" s="175" t="s">
        <v>163</v>
      </c>
      <c r="D149" s="175" t="s">
        <v>248</v>
      </c>
      <c r="E149" s="176" t="s">
        <v>249</v>
      </c>
      <c r="F149" s="171" t="s">
        <v>250</v>
      </c>
      <c r="G149" s="177" t="s">
        <v>182</v>
      </c>
      <c r="H149" s="178">
        <v>34</v>
      </c>
      <c r="I149" s="3"/>
      <c r="J149" s="170">
        <f t="shared" si="0"/>
        <v>0</v>
      </c>
      <c r="K149" s="171" t="s">
        <v>119</v>
      </c>
      <c r="L149" s="172"/>
      <c r="M149" s="173" t="s">
        <v>1</v>
      </c>
      <c r="N149" s="174" t="s">
        <v>36</v>
      </c>
      <c r="O149" s="52"/>
      <c r="P149" s="106">
        <f t="shared" si="1"/>
        <v>0</v>
      </c>
      <c r="Q149" s="106">
        <v>3.4000000000000002E-2</v>
      </c>
      <c r="R149" s="106">
        <f t="shared" si="2"/>
        <v>1.1560000000000001</v>
      </c>
      <c r="S149" s="106">
        <v>0</v>
      </c>
      <c r="T149" s="107">
        <f t="shared" si="3"/>
        <v>0</v>
      </c>
      <c r="AR149" s="108" t="s">
        <v>251</v>
      </c>
      <c r="AT149" s="108" t="s">
        <v>248</v>
      </c>
      <c r="AU149" s="108" t="s">
        <v>121</v>
      </c>
      <c r="AY149" s="8" t="s">
        <v>112</v>
      </c>
      <c r="BE149" s="89">
        <f t="shared" si="4"/>
        <v>0</v>
      </c>
      <c r="BF149" s="89">
        <f t="shared" si="5"/>
        <v>0</v>
      </c>
      <c r="BG149" s="89">
        <f t="shared" si="6"/>
        <v>0</v>
      </c>
      <c r="BH149" s="89">
        <f t="shared" si="7"/>
        <v>0</v>
      </c>
      <c r="BI149" s="89">
        <f t="shared" si="8"/>
        <v>0</v>
      </c>
      <c r="BJ149" s="8" t="s">
        <v>121</v>
      </c>
      <c r="BK149" s="89">
        <f t="shared" si="9"/>
        <v>0</v>
      </c>
      <c r="BL149" s="8" t="s">
        <v>179</v>
      </c>
      <c r="BM149" s="108" t="s">
        <v>252</v>
      </c>
    </row>
    <row r="150" spans="2:65" s="126" customFormat="1" ht="48" customHeight="1" x14ac:dyDescent="0.2">
      <c r="B150" s="25"/>
      <c r="C150" s="175" t="s">
        <v>167</v>
      </c>
      <c r="D150" s="175" t="s">
        <v>248</v>
      </c>
      <c r="E150" s="176" t="s">
        <v>253</v>
      </c>
      <c r="F150" s="171" t="s">
        <v>254</v>
      </c>
      <c r="G150" s="177" t="s">
        <v>182</v>
      </c>
      <c r="H150" s="178">
        <v>31</v>
      </c>
      <c r="I150" s="3"/>
      <c r="J150" s="170">
        <f t="shared" si="0"/>
        <v>0</v>
      </c>
      <c r="K150" s="171" t="s">
        <v>119</v>
      </c>
      <c r="L150" s="172"/>
      <c r="M150" s="173" t="s">
        <v>1</v>
      </c>
      <c r="N150" s="174" t="s">
        <v>36</v>
      </c>
      <c r="O150" s="52"/>
      <c r="P150" s="106">
        <f t="shared" si="1"/>
        <v>0</v>
      </c>
      <c r="Q150" s="106">
        <v>5.7000000000000002E-2</v>
      </c>
      <c r="R150" s="106">
        <f t="shared" si="2"/>
        <v>1.7670000000000001</v>
      </c>
      <c r="S150" s="106">
        <v>0</v>
      </c>
      <c r="T150" s="107">
        <f t="shared" si="3"/>
        <v>0</v>
      </c>
      <c r="AR150" s="108" t="s">
        <v>251</v>
      </c>
      <c r="AT150" s="108" t="s">
        <v>248</v>
      </c>
      <c r="AU150" s="108" t="s">
        <v>121</v>
      </c>
      <c r="AY150" s="8" t="s">
        <v>112</v>
      </c>
      <c r="BE150" s="89">
        <f t="shared" si="4"/>
        <v>0</v>
      </c>
      <c r="BF150" s="89">
        <f t="shared" si="5"/>
        <v>0</v>
      </c>
      <c r="BG150" s="89">
        <f t="shared" si="6"/>
        <v>0</v>
      </c>
      <c r="BH150" s="89">
        <f t="shared" si="7"/>
        <v>0</v>
      </c>
      <c r="BI150" s="89">
        <f t="shared" si="8"/>
        <v>0</v>
      </c>
      <c r="BJ150" s="8" t="s">
        <v>121</v>
      </c>
      <c r="BK150" s="89">
        <f t="shared" si="9"/>
        <v>0</v>
      </c>
      <c r="BL150" s="8" t="s">
        <v>179</v>
      </c>
      <c r="BM150" s="108" t="s">
        <v>255</v>
      </c>
    </row>
    <row r="151" spans="2:65" s="126" customFormat="1" ht="60" customHeight="1" x14ac:dyDescent="0.2">
      <c r="B151" s="25"/>
      <c r="C151" s="175" t="s">
        <v>171</v>
      </c>
      <c r="D151" s="175" t="s">
        <v>248</v>
      </c>
      <c r="E151" s="176" t="s">
        <v>256</v>
      </c>
      <c r="F151" s="171" t="s">
        <v>257</v>
      </c>
      <c r="G151" s="177" t="s">
        <v>182</v>
      </c>
      <c r="H151" s="178">
        <v>56</v>
      </c>
      <c r="I151" s="3"/>
      <c r="J151" s="170">
        <f t="shared" si="0"/>
        <v>0</v>
      </c>
      <c r="K151" s="171" t="s">
        <v>1</v>
      </c>
      <c r="L151" s="172"/>
      <c r="M151" s="173" t="s">
        <v>1</v>
      </c>
      <c r="N151" s="174" t="s">
        <v>36</v>
      </c>
      <c r="O151" s="52"/>
      <c r="P151" s="106">
        <f t="shared" si="1"/>
        <v>0</v>
      </c>
      <c r="Q151" s="106">
        <v>8.8999999999999996E-2</v>
      </c>
      <c r="R151" s="106">
        <f t="shared" si="2"/>
        <v>4.984</v>
      </c>
      <c r="S151" s="106">
        <v>0</v>
      </c>
      <c r="T151" s="107">
        <f t="shared" si="3"/>
        <v>0</v>
      </c>
      <c r="AR151" s="108" t="s">
        <v>251</v>
      </c>
      <c r="AT151" s="108" t="s">
        <v>248</v>
      </c>
      <c r="AU151" s="108" t="s">
        <v>121</v>
      </c>
      <c r="AY151" s="8" t="s">
        <v>112</v>
      </c>
      <c r="BE151" s="89">
        <f t="shared" si="4"/>
        <v>0</v>
      </c>
      <c r="BF151" s="89">
        <f t="shared" si="5"/>
        <v>0</v>
      </c>
      <c r="BG151" s="89">
        <f t="shared" si="6"/>
        <v>0</v>
      </c>
      <c r="BH151" s="89">
        <f t="shared" si="7"/>
        <v>0</v>
      </c>
      <c r="BI151" s="89">
        <f t="shared" si="8"/>
        <v>0</v>
      </c>
      <c r="BJ151" s="8" t="s">
        <v>121</v>
      </c>
      <c r="BK151" s="89">
        <f t="shared" si="9"/>
        <v>0</v>
      </c>
      <c r="BL151" s="8" t="s">
        <v>179</v>
      </c>
      <c r="BM151" s="108" t="s">
        <v>258</v>
      </c>
    </row>
    <row r="152" spans="2:65" s="126" customFormat="1" ht="48" customHeight="1" x14ac:dyDescent="0.2">
      <c r="B152" s="25"/>
      <c r="C152" s="175" t="s">
        <v>175</v>
      </c>
      <c r="D152" s="175" t="s">
        <v>248</v>
      </c>
      <c r="E152" s="176" t="s">
        <v>259</v>
      </c>
      <c r="F152" s="171" t="s">
        <v>260</v>
      </c>
      <c r="G152" s="177" t="s">
        <v>182</v>
      </c>
      <c r="H152" s="178">
        <v>6</v>
      </c>
      <c r="I152" s="3"/>
      <c r="J152" s="170">
        <f t="shared" si="0"/>
        <v>0</v>
      </c>
      <c r="K152" s="171" t="s">
        <v>1</v>
      </c>
      <c r="L152" s="172"/>
      <c r="M152" s="173" t="s">
        <v>1</v>
      </c>
      <c r="N152" s="174" t="s">
        <v>36</v>
      </c>
      <c r="O152" s="52"/>
      <c r="P152" s="106">
        <f t="shared" si="1"/>
        <v>0</v>
      </c>
      <c r="Q152" s="106">
        <v>0.108</v>
      </c>
      <c r="R152" s="106">
        <f t="shared" si="2"/>
        <v>0.64800000000000002</v>
      </c>
      <c r="S152" s="106">
        <v>0</v>
      </c>
      <c r="T152" s="107">
        <f t="shared" si="3"/>
        <v>0</v>
      </c>
      <c r="AR152" s="108" t="s">
        <v>251</v>
      </c>
      <c r="AT152" s="108" t="s">
        <v>248</v>
      </c>
      <c r="AU152" s="108" t="s">
        <v>121</v>
      </c>
      <c r="AY152" s="8" t="s">
        <v>112</v>
      </c>
      <c r="BE152" s="89">
        <f t="shared" si="4"/>
        <v>0</v>
      </c>
      <c r="BF152" s="89">
        <f t="shared" si="5"/>
        <v>0</v>
      </c>
      <c r="BG152" s="89">
        <f t="shared" si="6"/>
        <v>0</v>
      </c>
      <c r="BH152" s="89">
        <f t="shared" si="7"/>
        <v>0</v>
      </c>
      <c r="BI152" s="89">
        <f t="shared" si="8"/>
        <v>0</v>
      </c>
      <c r="BJ152" s="8" t="s">
        <v>121</v>
      </c>
      <c r="BK152" s="89">
        <f t="shared" si="9"/>
        <v>0</v>
      </c>
      <c r="BL152" s="8" t="s">
        <v>179</v>
      </c>
      <c r="BM152" s="108" t="s">
        <v>261</v>
      </c>
    </row>
    <row r="153" spans="2:65" s="126" customFormat="1" ht="48" customHeight="1" x14ac:dyDescent="0.2">
      <c r="B153" s="25"/>
      <c r="C153" s="175" t="s">
        <v>179</v>
      </c>
      <c r="D153" s="175" t="s">
        <v>248</v>
      </c>
      <c r="E153" s="176" t="s">
        <v>262</v>
      </c>
      <c r="F153" s="171" t="s">
        <v>263</v>
      </c>
      <c r="G153" s="177" t="s">
        <v>182</v>
      </c>
      <c r="H153" s="178">
        <v>3</v>
      </c>
      <c r="I153" s="3"/>
      <c r="J153" s="170">
        <f t="shared" si="0"/>
        <v>0</v>
      </c>
      <c r="K153" s="171" t="s">
        <v>1</v>
      </c>
      <c r="L153" s="172"/>
      <c r="M153" s="173" t="s">
        <v>1</v>
      </c>
      <c r="N153" s="174" t="s">
        <v>36</v>
      </c>
      <c r="O153" s="52"/>
      <c r="P153" s="106">
        <f t="shared" si="1"/>
        <v>0</v>
      </c>
      <c r="Q153" s="106">
        <v>0.11700000000000001</v>
      </c>
      <c r="R153" s="106">
        <f t="shared" si="2"/>
        <v>0.35100000000000003</v>
      </c>
      <c r="S153" s="106">
        <v>0</v>
      </c>
      <c r="T153" s="107">
        <f t="shared" si="3"/>
        <v>0</v>
      </c>
      <c r="AR153" s="108" t="s">
        <v>251</v>
      </c>
      <c r="AT153" s="108" t="s">
        <v>248</v>
      </c>
      <c r="AU153" s="108" t="s">
        <v>121</v>
      </c>
      <c r="AY153" s="8" t="s">
        <v>112</v>
      </c>
      <c r="BE153" s="89">
        <f t="shared" si="4"/>
        <v>0</v>
      </c>
      <c r="BF153" s="89">
        <f t="shared" si="5"/>
        <v>0</v>
      </c>
      <c r="BG153" s="89">
        <f t="shared" si="6"/>
        <v>0</v>
      </c>
      <c r="BH153" s="89">
        <f t="shared" si="7"/>
        <v>0</v>
      </c>
      <c r="BI153" s="89">
        <f t="shared" si="8"/>
        <v>0</v>
      </c>
      <c r="BJ153" s="8" t="s">
        <v>121</v>
      </c>
      <c r="BK153" s="89">
        <f t="shared" si="9"/>
        <v>0</v>
      </c>
      <c r="BL153" s="8" t="s">
        <v>179</v>
      </c>
      <c r="BM153" s="108" t="s">
        <v>264</v>
      </c>
    </row>
    <row r="154" spans="2:65" s="126" customFormat="1" ht="36" customHeight="1" x14ac:dyDescent="0.2">
      <c r="B154" s="25"/>
      <c r="C154" s="175" t="s">
        <v>186</v>
      </c>
      <c r="D154" s="175" t="s">
        <v>248</v>
      </c>
      <c r="E154" s="176" t="s">
        <v>265</v>
      </c>
      <c r="F154" s="171" t="s">
        <v>266</v>
      </c>
      <c r="G154" s="177" t="s">
        <v>182</v>
      </c>
      <c r="H154" s="178">
        <v>4</v>
      </c>
      <c r="I154" s="3"/>
      <c r="J154" s="170">
        <f t="shared" si="0"/>
        <v>0</v>
      </c>
      <c r="K154" s="171" t="s">
        <v>1</v>
      </c>
      <c r="L154" s="172"/>
      <c r="M154" s="173" t="s">
        <v>1</v>
      </c>
      <c r="N154" s="174" t="s">
        <v>36</v>
      </c>
      <c r="O154" s="52"/>
      <c r="P154" s="106">
        <f t="shared" si="1"/>
        <v>0</v>
      </c>
      <c r="Q154" s="106">
        <v>8.1000000000000003E-2</v>
      </c>
      <c r="R154" s="106">
        <f t="shared" si="2"/>
        <v>0.32400000000000001</v>
      </c>
      <c r="S154" s="106">
        <v>0</v>
      </c>
      <c r="T154" s="107">
        <f t="shared" si="3"/>
        <v>0</v>
      </c>
      <c r="AR154" s="108" t="s">
        <v>251</v>
      </c>
      <c r="AT154" s="108" t="s">
        <v>248</v>
      </c>
      <c r="AU154" s="108" t="s">
        <v>121</v>
      </c>
      <c r="AY154" s="8" t="s">
        <v>112</v>
      </c>
      <c r="BE154" s="89">
        <f t="shared" si="4"/>
        <v>0</v>
      </c>
      <c r="BF154" s="89">
        <f t="shared" si="5"/>
        <v>0</v>
      </c>
      <c r="BG154" s="89">
        <f t="shared" si="6"/>
        <v>0</v>
      </c>
      <c r="BH154" s="89">
        <f t="shared" si="7"/>
        <v>0</v>
      </c>
      <c r="BI154" s="89">
        <f t="shared" si="8"/>
        <v>0</v>
      </c>
      <c r="BJ154" s="8" t="s">
        <v>121</v>
      </c>
      <c r="BK154" s="89">
        <f t="shared" si="9"/>
        <v>0</v>
      </c>
      <c r="BL154" s="8" t="s">
        <v>179</v>
      </c>
      <c r="BM154" s="108" t="s">
        <v>267</v>
      </c>
    </row>
    <row r="155" spans="2:65" s="126" customFormat="1" ht="48" customHeight="1" x14ac:dyDescent="0.2">
      <c r="B155" s="25"/>
      <c r="C155" s="175" t="s">
        <v>194</v>
      </c>
      <c r="D155" s="175" t="s">
        <v>248</v>
      </c>
      <c r="E155" s="176" t="s">
        <v>268</v>
      </c>
      <c r="F155" s="171" t="s">
        <v>269</v>
      </c>
      <c r="G155" s="177" t="s">
        <v>182</v>
      </c>
      <c r="H155" s="178">
        <v>4</v>
      </c>
      <c r="I155" s="3"/>
      <c r="J155" s="170">
        <f t="shared" si="0"/>
        <v>0</v>
      </c>
      <c r="K155" s="171" t="s">
        <v>1</v>
      </c>
      <c r="L155" s="172"/>
      <c r="M155" s="173" t="s">
        <v>1</v>
      </c>
      <c r="N155" s="174" t="s">
        <v>36</v>
      </c>
      <c r="O155" s="52"/>
      <c r="P155" s="106">
        <f t="shared" si="1"/>
        <v>0</v>
      </c>
      <c r="Q155" s="106">
        <v>8.1000000000000003E-2</v>
      </c>
      <c r="R155" s="106">
        <f t="shared" si="2"/>
        <v>0.32400000000000001</v>
      </c>
      <c r="S155" s="106">
        <v>0</v>
      </c>
      <c r="T155" s="107">
        <f t="shared" si="3"/>
        <v>0</v>
      </c>
      <c r="AR155" s="108" t="s">
        <v>251</v>
      </c>
      <c r="AT155" s="108" t="s">
        <v>248</v>
      </c>
      <c r="AU155" s="108" t="s">
        <v>121</v>
      </c>
      <c r="AY155" s="8" t="s">
        <v>112</v>
      </c>
      <c r="BE155" s="89">
        <f t="shared" si="4"/>
        <v>0</v>
      </c>
      <c r="BF155" s="89">
        <f t="shared" si="5"/>
        <v>0</v>
      </c>
      <c r="BG155" s="89">
        <f t="shared" si="6"/>
        <v>0</v>
      </c>
      <c r="BH155" s="89">
        <f t="shared" si="7"/>
        <v>0</v>
      </c>
      <c r="BI155" s="89">
        <f t="shared" si="8"/>
        <v>0</v>
      </c>
      <c r="BJ155" s="8" t="s">
        <v>121</v>
      </c>
      <c r="BK155" s="89">
        <f t="shared" si="9"/>
        <v>0</v>
      </c>
      <c r="BL155" s="8" t="s">
        <v>179</v>
      </c>
      <c r="BM155" s="108" t="s">
        <v>270</v>
      </c>
    </row>
    <row r="156" spans="2:65" s="126" customFormat="1" ht="48" customHeight="1" x14ac:dyDescent="0.2">
      <c r="B156" s="25"/>
      <c r="C156" s="175" t="s">
        <v>198</v>
      </c>
      <c r="D156" s="175" t="s">
        <v>248</v>
      </c>
      <c r="E156" s="176" t="s">
        <v>271</v>
      </c>
      <c r="F156" s="171" t="s">
        <v>272</v>
      </c>
      <c r="G156" s="177" t="s">
        <v>182</v>
      </c>
      <c r="H156" s="178">
        <v>3</v>
      </c>
      <c r="I156" s="3"/>
      <c r="J156" s="170">
        <f t="shared" si="0"/>
        <v>0</v>
      </c>
      <c r="K156" s="171" t="s">
        <v>1</v>
      </c>
      <c r="L156" s="172"/>
      <c r="M156" s="173" t="s">
        <v>1</v>
      </c>
      <c r="N156" s="174" t="s">
        <v>36</v>
      </c>
      <c r="O156" s="52"/>
      <c r="P156" s="106">
        <f t="shared" si="1"/>
        <v>0</v>
      </c>
      <c r="Q156" s="106">
        <v>8.1000000000000003E-2</v>
      </c>
      <c r="R156" s="106">
        <f t="shared" si="2"/>
        <v>0.24299999999999999</v>
      </c>
      <c r="S156" s="106">
        <v>0</v>
      </c>
      <c r="T156" s="107">
        <f t="shared" si="3"/>
        <v>0</v>
      </c>
      <c r="AR156" s="108" t="s">
        <v>251</v>
      </c>
      <c r="AT156" s="108" t="s">
        <v>248</v>
      </c>
      <c r="AU156" s="108" t="s">
        <v>121</v>
      </c>
      <c r="AY156" s="8" t="s">
        <v>112</v>
      </c>
      <c r="BE156" s="89">
        <f t="shared" si="4"/>
        <v>0</v>
      </c>
      <c r="BF156" s="89">
        <f t="shared" si="5"/>
        <v>0</v>
      </c>
      <c r="BG156" s="89">
        <f t="shared" si="6"/>
        <v>0</v>
      </c>
      <c r="BH156" s="89">
        <f t="shared" si="7"/>
        <v>0</v>
      </c>
      <c r="BI156" s="89">
        <f t="shared" si="8"/>
        <v>0</v>
      </c>
      <c r="BJ156" s="8" t="s">
        <v>121</v>
      </c>
      <c r="BK156" s="89">
        <f t="shared" si="9"/>
        <v>0</v>
      </c>
      <c r="BL156" s="8" t="s">
        <v>179</v>
      </c>
      <c r="BM156" s="108" t="s">
        <v>273</v>
      </c>
    </row>
    <row r="157" spans="2:65" s="126" customFormat="1" ht="48" customHeight="1" x14ac:dyDescent="0.2">
      <c r="B157" s="25"/>
      <c r="C157" s="175" t="s">
        <v>7</v>
      </c>
      <c r="D157" s="175" t="s">
        <v>248</v>
      </c>
      <c r="E157" s="176" t="s">
        <v>274</v>
      </c>
      <c r="F157" s="171" t="s">
        <v>275</v>
      </c>
      <c r="G157" s="177" t="s">
        <v>182</v>
      </c>
      <c r="H157" s="178">
        <v>4</v>
      </c>
      <c r="I157" s="3"/>
      <c r="J157" s="170">
        <f t="shared" si="0"/>
        <v>0</v>
      </c>
      <c r="K157" s="171" t="s">
        <v>119</v>
      </c>
      <c r="L157" s="172"/>
      <c r="M157" s="173" t="s">
        <v>1</v>
      </c>
      <c r="N157" s="174" t="s">
        <v>36</v>
      </c>
      <c r="O157" s="52"/>
      <c r="P157" s="106">
        <f t="shared" si="1"/>
        <v>0</v>
      </c>
      <c r="Q157" s="106">
        <v>0.03</v>
      </c>
      <c r="R157" s="106">
        <f t="shared" si="2"/>
        <v>0.12</v>
      </c>
      <c r="S157" s="106">
        <v>0</v>
      </c>
      <c r="T157" s="107">
        <f t="shared" si="3"/>
        <v>0</v>
      </c>
      <c r="AR157" s="108" t="s">
        <v>251</v>
      </c>
      <c r="AT157" s="108" t="s">
        <v>248</v>
      </c>
      <c r="AU157" s="108" t="s">
        <v>121</v>
      </c>
      <c r="AY157" s="8" t="s">
        <v>112</v>
      </c>
      <c r="BE157" s="89">
        <f t="shared" si="4"/>
        <v>0</v>
      </c>
      <c r="BF157" s="89">
        <f t="shared" si="5"/>
        <v>0</v>
      </c>
      <c r="BG157" s="89">
        <f t="shared" si="6"/>
        <v>0</v>
      </c>
      <c r="BH157" s="89">
        <f t="shared" si="7"/>
        <v>0</v>
      </c>
      <c r="BI157" s="89">
        <f t="shared" si="8"/>
        <v>0</v>
      </c>
      <c r="BJ157" s="8" t="s">
        <v>121</v>
      </c>
      <c r="BK157" s="89">
        <f t="shared" si="9"/>
        <v>0</v>
      </c>
      <c r="BL157" s="8" t="s">
        <v>179</v>
      </c>
      <c r="BM157" s="108" t="s">
        <v>276</v>
      </c>
    </row>
    <row r="158" spans="2:65" s="126" customFormat="1" ht="48" customHeight="1" x14ac:dyDescent="0.2">
      <c r="B158" s="25"/>
      <c r="C158" s="175" t="s">
        <v>208</v>
      </c>
      <c r="D158" s="175" t="s">
        <v>248</v>
      </c>
      <c r="E158" s="176" t="s">
        <v>277</v>
      </c>
      <c r="F158" s="171" t="s">
        <v>278</v>
      </c>
      <c r="G158" s="177" t="s">
        <v>182</v>
      </c>
      <c r="H158" s="178">
        <v>1</v>
      </c>
      <c r="I158" s="3"/>
      <c r="J158" s="170">
        <f t="shared" si="0"/>
        <v>0</v>
      </c>
      <c r="K158" s="171" t="s">
        <v>1</v>
      </c>
      <c r="L158" s="172"/>
      <c r="M158" s="173" t="s">
        <v>1</v>
      </c>
      <c r="N158" s="174" t="s">
        <v>36</v>
      </c>
      <c r="O158" s="52"/>
      <c r="P158" s="106">
        <f t="shared" si="1"/>
        <v>0</v>
      </c>
      <c r="Q158" s="106">
        <v>8.1000000000000003E-2</v>
      </c>
      <c r="R158" s="106">
        <f t="shared" si="2"/>
        <v>8.1000000000000003E-2</v>
      </c>
      <c r="S158" s="106">
        <v>0</v>
      </c>
      <c r="T158" s="107">
        <f t="shared" si="3"/>
        <v>0</v>
      </c>
      <c r="AR158" s="108" t="s">
        <v>251</v>
      </c>
      <c r="AT158" s="108" t="s">
        <v>248</v>
      </c>
      <c r="AU158" s="108" t="s">
        <v>121</v>
      </c>
      <c r="AY158" s="8" t="s">
        <v>112</v>
      </c>
      <c r="BE158" s="89">
        <f t="shared" si="4"/>
        <v>0</v>
      </c>
      <c r="BF158" s="89">
        <f t="shared" si="5"/>
        <v>0</v>
      </c>
      <c r="BG158" s="89">
        <f t="shared" si="6"/>
        <v>0</v>
      </c>
      <c r="BH158" s="89">
        <f t="shared" si="7"/>
        <v>0</v>
      </c>
      <c r="BI158" s="89">
        <f t="shared" si="8"/>
        <v>0</v>
      </c>
      <c r="BJ158" s="8" t="s">
        <v>121</v>
      </c>
      <c r="BK158" s="89">
        <f t="shared" si="9"/>
        <v>0</v>
      </c>
      <c r="BL158" s="8" t="s">
        <v>179</v>
      </c>
      <c r="BM158" s="108" t="s">
        <v>279</v>
      </c>
    </row>
    <row r="159" spans="2:65" s="126" customFormat="1" ht="48" customHeight="1" x14ac:dyDescent="0.2">
      <c r="B159" s="25"/>
      <c r="C159" s="175" t="s">
        <v>280</v>
      </c>
      <c r="D159" s="175" t="s">
        <v>248</v>
      </c>
      <c r="E159" s="176" t="s">
        <v>281</v>
      </c>
      <c r="F159" s="171" t="s">
        <v>282</v>
      </c>
      <c r="G159" s="177" t="s">
        <v>182</v>
      </c>
      <c r="H159" s="178">
        <v>1</v>
      </c>
      <c r="I159" s="3"/>
      <c r="J159" s="170">
        <f t="shared" si="0"/>
        <v>0</v>
      </c>
      <c r="K159" s="171" t="s">
        <v>1</v>
      </c>
      <c r="L159" s="172"/>
      <c r="M159" s="173" t="s">
        <v>1</v>
      </c>
      <c r="N159" s="174" t="s">
        <v>36</v>
      </c>
      <c r="O159" s="52"/>
      <c r="P159" s="106">
        <f t="shared" si="1"/>
        <v>0</v>
      </c>
      <c r="Q159" s="106">
        <v>8.1000000000000003E-2</v>
      </c>
      <c r="R159" s="106">
        <f t="shared" si="2"/>
        <v>8.1000000000000003E-2</v>
      </c>
      <c r="S159" s="106">
        <v>0</v>
      </c>
      <c r="T159" s="107">
        <f t="shared" si="3"/>
        <v>0</v>
      </c>
      <c r="AR159" s="108" t="s">
        <v>251</v>
      </c>
      <c r="AT159" s="108" t="s">
        <v>248</v>
      </c>
      <c r="AU159" s="108" t="s">
        <v>121</v>
      </c>
      <c r="AY159" s="8" t="s">
        <v>112</v>
      </c>
      <c r="BE159" s="89">
        <f t="shared" si="4"/>
        <v>0</v>
      </c>
      <c r="BF159" s="89">
        <f t="shared" si="5"/>
        <v>0</v>
      </c>
      <c r="BG159" s="89">
        <f t="shared" si="6"/>
        <v>0</v>
      </c>
      <c r="BH159" s="89">
        <f t="shared" si="7"/>
        <v>0</v>
      </c>
      <c r="BI159" s="89">
        <f t="shared" si="8"/>
        <v>0</v>
      </c>
      <c r="BJ159" s="8" t="s">
        <v>121</v>
      </c>
      <c r="BK159" s="89">
        <f t="shared" si="9"/>
        <v>0</v>
      </c>
      <c r="BL159" s="8" t="s">
        <v>179</v>
      </c>
      <c r="BM159" s="108" t="s">
        <v>283</v>
      </c>
    </row>
    <row r="160" spans="2:65" s="126" customFormat="1" ht="48" customHeight="1" x14ac:dyDescent="0.2">
      <c r="B160" s="25"/>
      <c r="C160" s="175" t="s">
        <v>284</v>
      </c>
      <c r="D160" s="175" t="s">
        <v>248</v>
      </c>
      <c r="E160" s="176" t="s">
        <v>285</v>
      </c>
      <c r="F160" s="171" t="s">
        <v>286</v>
      </c>
      <c r="G160" s="177" t="s">
        <v>182</v>
      </c>
      <c r="H160" s="178">
        <v>1</v>
      </c>
      <c r="I160" s="3"/>
      <c r="J160" s="170">
        <f t="shared" si="0"/>
        <v>0</v>
      </c>
      <c r="K160" s="171" t="s">
        <v>1</v>
      </c>
      <c r="L160" s="172"/>
      <c r="M160" s="173" t="s">
        <v>1</v>
      </c>
      <c r="N160" s="174" t="s">
        <v>36</v>
      </c>
      <c r="O160" s="52"/>
      <c r="P160" s="106">
        <f t="shared" si="1"/>
        <v>0</v>
      </c>
      <c r="Q160" s="106">
        <v>8.1000000000000003E-2</v>
      </c>
      <c r="R160" s="106">
        <f t="shared" si="2"/>
        <v>8.1000000000000003E-2</v>
      </c>
      <c r="S160" s="106">
        <v>0</v>
      </c>
      <c r="T160" s="107">
        <f t="shared" si="3"/>
        <v>0</v>
      </c>
      <c r="AR160" s="108" t="s">
        <v>251</v>
      </c>
      <c r="AT160" s="108" t="s">
        <v>248</v>
      </c>
      <c r="AU160" s="108" t="s">
        <v>121</v>
      </c>
      <c r="AY160" s="8" t="s">
        <v>112</v>
      </c>
      <c r="BE160" s="89">
        <f t="shared" si="4"/>
        <v>0</v>
      </c>
      <c r="BF160" s="89">
        <f t="shared" si="5"/>
        <v>0</v>
      </c>
      <c r="BG160" s="89">
        <f t="shared" si="6"/>
        <v>0</v>
      </c>
      <c r="BH160" s="89">
        <f t="shared" si="7"/>
        <v>0</v>
      </c>
      <c r="BI160" s="89">
        <f t="shared" si="8"/>
        <v>0</v>
      </c>
      <c r="BJ160" s="8" t="s">
        <v>121</v>
      </c>
      <c r="BK160" s="89">
        <f t="shared" si="9"/>
        <v>0</v>
      </c>
      <c r="BL160" s="8" t="s">
        <v>179</v>
      </c>
      <c r="BM160" s="108" t="s">
        <v>287</v>
      </c>
    </row>
    <row r="161" spans="2:65" s="126" customFormat="1" ht="48" customHeight="1" x14ac:dyDescent="0.2">
      <c r="B161" s="25"/>
      <c r="C161" s="175" t="s">
        <v>288</v>
      </c>
      <c r="D161" s="175" t="s">
        <v>248</v>
      </c>
      <c r="E161" s="176" t="s">
        <v>289</v>
      </c>
      <c r="F161" s="171" t="s">
        <v>290</v>
      </c>
      <c r="G161" s="177" t="s">
        <v>182</v>
      </c>
      <c r="H161" s="178">
        <v>1</v>
      </c>
      <c r="I161" s="3"/>
      <c r="J161" s="170">
        <f t="shared" si="0"/>
        <v>0</v>
      </c>
      <c r="K161" s="171" t="s">
        <v>1</v>
      </c>
      <c r="L161" s="172"/>
      <c r="M161" s="173" t="s">
        <v>1</v>
      </c>
      <c r="N161" s="174" t="s">
        <v>36</v>
      </c>
      <c r="O161" s="52"/>
      <c r="P161" s="106">
        <f t="shared" si="1"/>
        <v>0</v>
      </c>
      <c r="Q161" s="106">
        <v>8.1000000000000003E-2</v>
      </c>
      <c r="R161" s="106">
        <f t="shared" si="2"/>
        <v>8.1000000000000003E-2</v>
      </c>
      <c r="S161" s="106">
        <v>0</v>
      </c>
      <c r="T161" s="107">
        <f t="shared" si="3"/>
        <v>0</v>
      </c>
      <c r="AR161" s="108" t="s">
        <v>251</v>
      </c>
      <c r="AT161" s="108" t="s">
        <v>248</v>
      </c>
      <c r="AU161" s="108" t="s">
        <v>121</v>
      </c>
      <c r="AY161" s="8" t="s">
        <v>112</v>
      </c>
      <c r="BE161" s="89">
        <f t="shared" si="4"/>
        <v>0</v>
      </c>
      <c r="BF161" s="89">
        <f t="shared" si="5"/>
        <v>0</v>
      </c>
      <c r="BG161" s="89">
        <f t="shared" si="6"/>
        <v>0</v>
      </c>
      <c r="BH161" s="89">
        <f t="shared" si="7"/>
        <v>0</v>
      </c>
      <c r="BI161" s="89">
        <f t="shared" si="8"/>
        <v>0</v>
      </c>
      <c r="BJ161" s="8" t="s">
        <v>121</v>
      </c>
      <c r="BK161" s="89">
        <f t="shared" si="9"/>
        <v>0</v>
      </c>
      <c r="BL161" s="8" t="s">
        <v>179</v>
      </c>
      <c r="BM161" s="108" t="s">
        <v>291</v>
      </c>
    </row>
    <row r="162" spans="2:65" s="126" customFormat="1" ht="48" customHeight="1" x14ac:dyDescent="0.2">
      <c r="B162" s="25"/>
      <c r="C162" s="175" t="s">
        <v>292</v>
      </c>
      <c r="D162" s="175" t="s">
        <v>248</v>
      </c>
      <c r="E162" s="176" t="s">
        <v>293</v>
      </c>
      <c r="F162" s="171" t="s">
        <v>294</v>
      </c>
      <c r="G162" s="177" t="s">
        <v>182</v>
      </c>
      <c r="H162" s="178">
        <v>9</v>
      </c>
      <c r="I162" s="3"/>
      <c r="J162" s="170">
        <f t="shared" si="0"/>
        <v>0</v>
      </c>
      <c r="K162" s="171" t="s">
        <v>1</v>
      </c>
      <c r="L162" s="172"/>
      <c r="M162" s="173" t="s">
        <v>1</v>
      </c>
      <c r="N162" s="174" t="s">
        <v>36</v>
      </c>
      <c r="O162" s="52"/>
      <c r="P162" s="106">
        <f t="shared" si="1"/>
        <v>0</v>
      </c>
      <c r="Q162" s="106">
        <v>8.1000000000000003E-2</v>
      </c>
      <c r="R162" s="106">
        <f t="shared" si="2"/>
        <v>0.72899999999999998</v>
      </c>
      <c r="S162" s="106">
        <v>0</v>
      </c>
      <c r="T162" s="107">
        <f t="shared" si="3"/>
        <v>0</v>
      </c>
      <c r="AR162" s="108" t="s">
        <v>251</v>
      </c>
      <c r="AT162" s="108" t="s">
        <v>248</v>
      </c>
      <c r="AU162" s="108" t="s">
        <v>121</v>
      </c>
      <c r="AY162" s="8" t="s">
        <v>112</v>
      </c>
      <c r="BE162" s="89">
        <f t="shared" si="4"/>
        <v>0</v>
      </c>
      <c r="BF162" s="89">
        <f t="shared" si="5"/>
        <v>0</v>
      </c>
      <c r="BG162" s="89">
        <f t="shared" si="6"/>
        <v>0</v>
      </c>
      <c r="BH162" s="89">
        <f t="shared" si="7"/>
        <v>0</v>
      </c>
      <c r="BI162" s="89">
        <f t="shared" si="8"/>
        <v>0</v>
      </c>
      <c r="BJ162" s="8" t="s">
        <v>121</v>
      </c>
      <c r="BK162" s="89">
        <f t="shared" si="9"/>
        <v>0</v>
      </c>
      <c r="BL162" s="8" t="s">
        <v>179</v>
      </c>
      <c r="BM162" s="108" t="s">
        <v>295</v>
      </c>
    </row>
    <row r="163" spans="2:65" s="126" customFormat="1" ht="48" customHeight="1" x14ac:dyDescent="0.2">
      <c r="B163" s="25"/>
      <c r="C163" s="175" t="s">
        <v>296</v>
      </c>
      <c r="D163" s="175" t="s">
        <v>248</v>
      </c>
      <c r="E163" s="176" t="s">
        <v>297</v>
      </c>
      <c r="F163" s="171" t="s">
        <v>298</v>
      </c>
      <c r="G163" s="177" t="s">
        <v>182</v>
      </c>
      <c r="H163" s="178">
        <v>6</v>
      </c>
      <c r="I163" s="3"/>
      <c r="J163" s="170">
        <f t="shared" si="0"/>
        <v>0</v>
      </c>
      <c r="K163" s="171" t="s">
        <v>1</v>
      </c>
      <c r="L163" s="172"/>
      <c r="M163" s="173" t="s">
        <v>1</v>
      </c>
      <c r="N163" s="174" t="s">
        <v>36</v>
      </c>
      <c r="O163" s="52"/>
      <c r="P163" s="106">
        <f t="shared" si="1"/>
        <v>0</v>
      </c>
      <c r="Q163" s="106">
        <v>8.1000000000000003E-2</v>
      </c>
      <c r="R163" s="106">
        <f t="shared" si="2"/>
        <v>0.48599999999999999</v>
      </c>
      <c r="S163" s="106">
        <v>0</v>
      </c>
      <c r="T163" s="107">
        <f t="shared" si="3"/>
        <v>0</v>
      </c>
      <c r="AR163" s="108" t="s">
        <v>251</v>
      </c>
      <c r="AT163" s="108" t="s">
        <v>248</v>
      </c>
      <c r="AU163" s="108" t="s">
        <v>121</v>
      </c>
      <c r="AY163" s="8" t="s">
        <v>112</v>
      </c>
      <c r="BE163" s="89">
        <f t="shared" si="4"/>
        <v>0</v>
      </c>
      <c r="BF163" s="89">
        <f t="shared" si="5"/>
        <v>0</v>
      </c>
      <c r="BG163" s="89">
        <f t="shared" si="6"/>
        <v>0</v>
      </c>
      <c r="BH163" s="89">
        <f t="shared" si="7"/>
        <v>0</v>
      </c>
      <c r="BI163" s="89">
        <f t="shared" si="8"/>
        <v>0</v>
      </c>
      <c r="BJ163" s="8" t="s">
        <v>121</v>
      </c>
      <c r="BK163" s="89">
        <f t="shared" si="9"/>
        <v>0</v>
      </c>
      <c r="BL163" s="8" t="s">
        <v>179</v>
      </c>
      <c r="BM163" s="108" t="s">
        <v>299</v>
      </c>
    </row>
    <row r="164" spans="2:65" s="126" customFormat="1" ht="48" customHeight="1" x14ac:dyDescent="0.2">
      <c r="B164" s="25"/>
      <c r="C164" s="175" t="s">
        <v>300</v>
      </c>
      <c r="D164" s="175" t="s">
        <v>248</v>
      </c>
      <c r="E164" s="176" t="s">
        <v>301</v>
      </c>
      <c r="F164" s="171" t="s">
        <v>302</v>
      </c>
      <c r="G164" s="177" t="s">
        <v>182</v>
      </c>
      <c r="H164" s="178">
        <v>1</v>
      </c>
      <c r="I164" s="3"/>
      <c r="J164" s="170">
        <f t="shared" si="0"/>
        <v>0</v>
      </c>
      <c r="K164" s="171" t="s">
        <v>1</v>
      </c>
      <c r="L164" s="172"/>
      <c r="M164" s="173" t="s">
        <v>1</v>
      </c>
      <c r="N164" s="174" t="s">
        <v>36</v>
      </c>
      <c r="O164" s="52"/>
      <c r="P164" s="106">
        <f t="shared" si="1"/>
        <v>0</v>
      </c>
      <c r="Q164" s="106">
        <v>8.1000000000000003E-2</v>
      </c>
      <c r="R164" s="106">
        <f t="shared" si="2"/>
        <v>8.1000000000000003E-2</v>
      </c>
      <c r="S164" s="106">
        <v>0</v>
      </c>
      <c r="T164" s="107">
        <f t="shared" si="3"/>
        <v>0</v>
      </c>
      <c r="AR164" s="108" t="s">
        <v>251</v>
      </c>
      <c r="AT164" s="108" t="s">
        <v>248</v>
      </c>
      <c r="AU164" s="108" t="s">
        <v>121</v>
      </c>
      <c r="AY164" s="8" t="s">
        <v>112</v>
      </c>
      <c r="BE164" s="89">
        <f t="shared" si="4"/>
        <v>0</v>
      </c>
      <c r="BF164" s="89">
        <f t="shared" si="5"/>
        <v>0</v>
      </c>
      <c r="BG164" s="89">
        <f t="shared" si="6"/>
        <v>0</v>
      </c>
      <c r="BH164" s="89">
        <f t="shared" si="7"/>
        <v>0</v>
      </c>
      <c r="BI164" s="89">
        <f t="shared" si="8"/>
        <v>0</v>
      </c>
      <c r="BJ164" s="8" t="s">
        <v>121</v>
      </c>
      <c r="BK164" s="89">
        <f t="shared" si="9"/>
        <v>0</v>
      </c>
      <c r="BL164" s="8" t="s">
        <v>179</v>
      </c>
      <c r="BM164" s="108" t="s">
        <v>303</v>
      </c>
    </row>
    <row r="165" spans="2:65" s="126" customFormat="1" ht="48" customHeight="1" x14ac:dyDescent="0.2">
      <c r="B165" s="25"/>
      <c r="C165" s="175" t="s">
        <v>304</v>
      </c>
      <c r="D165" s="175" t="s">
        <v>248</v>
      </c>
      <c r="E165" s="176" t="s">
        <v>305</v>
      </c>
      <c r="F165" s="171" t="s">
        <v>306</v>
      </c>
      <c r="G165" s="177" t="s">
        <v>182</v>
      </c>
      <c r="H165" s="178">
        <v>1</v>
      </c>
      <c r="I165" s="3"/>
      <c r="J165" s="170">
        <f t="shared" si="0"/>
        <v>0</v>
      </c>
      <c r="K165" s="171" t="s">
        <v>1</v>
      </c>
      <c r="L165" s="172"/>
      <c r="M165" s="173" t="s">
        <v>1</v>
      </c>
      <c r="N165" s="174" t="s">
        <v>36</v>
      </c>
      <c r="O165" s="52"/>
      <c r="P165" s="106">
        <f t="shared" si="1"/>
        <v>0</v>
      </c>
      <c r="Q165" s="106">
        <v>8.1000000000000003E-2</v>
      </c>
      <c r="R165" s="106">
        <f t="shared" si="2"/>
        <v>8.1000000000000003E-2</v>
      </c>
      <c r="S165" s="106">
        <v>0</v>
      </c>
      <c r="T165" s="107">
        <f t="shared" si="3"/>
        <v>0</v>
      </c>
      <c r="AR165" s="108" t="s">
        <v>251</v>
      </c>
      <c r="AT165" s="108" t="s">
        <v>248</v>
      </c>
      <c r="AU165" s="108" t="s">
        <v>121</v>
      </c>
      <c r="AY165" s="8" t="s">
        <v>112</v>
      </c>
      <c r="BE165" s="89">
        <f t="shared" si="4"/>
        <v>0</v>
      </c>
      <c r="BF165" s="89">
        <f t="shared" si="5"/>
        <v>0</v>
      </c>
      <c r="BG165" s="89">
        <f t="shared" si="6"/>
        <v>0</v>
      </c>
      <c r="BH165" s="89">
        <f t="shared" si="7"/>
        <v>0</v>
      </c>
      <c r="BI165" s="89">
        <f t="shared" si="8"/>
        <v>0</v>
      </c>
      <c r="BJ165" s="8" t="s">
        <v>121</v>
      </c>
      <c r="BK165" s="89">
        <f t="shared" si="9"/>
        <v>0</v>
      </c>
      <c r="BL165" s="8" t="s">
        <v>179</v>
      </c>
      <c r="BM165" s="108" t="s">
        <v>307</v>
      </c>
    </row>
    <row r="166" spans="2:65" s="126" customFormat="1" ht="48" customHeight="1" x14ac:dyDescent="0.2">
      <c r="B166" s="25"/>
      <c r="C166" s="175" t="s">
        <v>308</v>
      </c>
      <c r="D166" s="175" t="s">
        <v>248</v>
      </c>
      <c r="E166" s="176" t="s">
        <v>309</v>
      </c>
      <c r="F166" s="171" t="s">
        <v>310</v>
      </c>
      <c r="G166" s="177" t="s">
        <v>182</v>
      </c>
      <c r="H166" s="178">
        <v>1</v>
      </c>
      <c r="I166" s="3"/>
      <c r="J166" s="170">
        <f t="shared" si="0"/>
        <v>0</v>
      </c>
      <c r="K166" s="171" t="s">
        <v>1</v>
      </c>
      <c r="L166" s="172"/>
      <c r="M166" s="173" t="s">
        <v>1</v>
      </c>
      <c r="N166" s="174" t="s">
        <v>36</v>
      </c>
      <c r="O166" s="52"/>
      <c r="P166" s="106">
        <f t="shared" si="1"/>
        <v>0</v>
      </c>
      <c r="Q166" s="106">
        <v>8.1000000000000003E-2</v>
      </c>
      <c r="R166" s="106">
        <f t="shared" si="2"/>
        <v>8.1000000000000003E-2</v>
      </c>
      <c r="S166" s="106">
        <v>0</v>
      </c>
      <c r="T166" s="107">
        <f t="shared" si="3"/>
        <v>0</v>
      </c>
      <c r="AR166" s="108" t="s">
        <v>251</v>
      </c>
      <c r="AT166" s="108" t="s">
        <v>248</v>
      </c>
      <c r="AU166" s="108" t="s">
        <v>121</v>
      </c>
      <c r="AY166" s="8" t="s">
        <v>112</v>
      </c>
      <c r="BE166" s="89">
        <f t="shared" si="4"/>
        <v>0</v>
      </c>
      <c r="BF166" s="89">
        <f t="shared" si="5"/>
        <v>0</v>
      </c>
      <c r="BG166" s="89">
        <f t="shared" si="6"/>
        <v>0</v>
      </c>
      <c r="BH166" s="89">
        <f t="shared" si="7"/>
        <v>0</v>
      </c>
      <c r="BI166" s="89">
        <f t="shared" si="8"/>
        <v>0</v>
      </c>
      <c r="BJ166" s="8" t="s">
        <v>121</v>
      </c>
      <c r="BK166" s="89">
        <f t="shared" si="9"/>
        <v>0</v>
      </c>
      <c r="BL166" s="8" t="s">
        <v>179</v>
      </c>
      <c r="BM166" s="108" t="s">
        <v>311</v>
      </c>
    </row>
    <row r="167" spans="2:65" s="126" customFormat="1" ht="48" customHeight="1" x14ac:dyDescent="0.2">
      <c r="B167" s="25"/>
      <c r="C167" s="175" t="s">
        <v>312</v>
      </c>
      <c r="D167" s="175" t="s">
        <v>248</v>
      </c>
      <c r="E167" s="176" t="s">
        <v>313</v>
      </c>
      <c r="F167" s="171" t="s">
        <v>314</v>
      </c>
      <c r="G167" s="177" t="s">
        <v>182</v>
      </c>
      <c r="H167" s="178">
        <v>7</v>
      </c>
      <c r="I167" s="3"/>
      <c r="J167" s="170">
        <f t="shared" si="0"/>
        <v>0</v>
      </c>
      <c r="K167" s="171" t="s">
        <v>1</v>
      </c>
      <c r="L167" s="172"/>
      <c r="M167" s="173" t="s">
        <v>1</v>
      </c>
      <c r="N167" s="174" t="s">
        <v>36</v>
      </c>
      <c r="O167" s="52"/>
      <c r="P167" s="106">
        <f t="shared" si="1"/>
        <v>0</v>
      </c>
      <c r="Q167" s="106">
        <v>8.1000000000000003E-2</v>
      </c>
      <c r="R167" s="106">
        <f t="shared" si="2"/>
        <v>0.56700000000000006</v>
      </c>
      <c r="S167" s="106">
        <v>0</v>
      </c>
      <c r="T167" s="107">
        <f t="shared" si="3"/>
        <v>0</v>
      </c>
      <c r="AR167" s="108" t="s">
        <v>251</v>
      </c>
      <c r="AT167" s="108" t="s">
        <v>248</v>
      </c>
      <c r="AU167" s="108" t="s">
        <v>121</v>
      </c>
      <c r="AY167" s="8" t="s">
        <v>112</v>
      </c>
      <c r="BE167" s="89">
        <f t="shared" si="4"/>
        <v>0</v>
      </c>
      <c r="BF167" s="89">
        <f t="shared" si="5"/>
        <v>0</v>
      </c>
      <c r="BG167" s="89">
        <f t="shared" si="6"/>
        <v>0</v>
      </c>
      <c r="BH167" s="89">
        <f t="shared" si="7"/>
        <v>0</v>
      </c>
      <c r="BI167" s="89">
        <f t="shared" si="8"/>
        <v>0</v>
      </c>
      <c r="BJ167" s="8" t="s">
        <v>121</v>
      </c>
      <c r="BK167" s="89">
        <f t="shared" si="9"/>
        <v>0</v>
      </c>
      <c r="BL167" s="8" t="s">
        <v>179</v>
      </c>
      <c r="BM167" s="108" t="s">
        <v>315</v>
      </c>
    </row>
    <row r="168" spans="2:65" s="126" customFormat="1" ht="48" customHeight="1" x14ac:dyDescent="0.2">
      <c r="B168" s="25"/>
      <c r="C168" s="175" t="s">
        <v>316</v>
      </c>
      <c r="D168" s="175" t="s">
        <v>248</v>
      </c>
      <c r="E168" s="176" t="s">
        <v>317</v>
      </c>
      <c r="F168" s="171" t="s">
        <v>318</v>
      </c>
      <c r="G168" s="177" t="s">
        <v>182</v>
      </c>
      <c r="H168" s="178">
        <v>1</v>
      </c>
      <c r="I168" s="3"/>
      <c r="J168" s="170">
        <f t="shared" si="0"/>
        <v>0</v>
      </c>
      <c r="K168" s="171" t="s">
        <v>1</v>
      </c>
      <c r="L168" s="172"/>
      <c r="M168" s="173" t="s">
        <v>1</v>
      </c>
      <c r="N168" s="174" t="s">
        <v>36</v>
      </c>
      <c r="O168" s="52"/>
      <c r="P168" s="106">
        <f t="shared" si="1"/>
        <v>0</v>
      </c>
      <c r="Q168" s="106">
        <v>8.1000000000000003E-2</v>
      </c>
      <c r="R168" s="106">
        <f t="shared" si="2"/>
        <v>8.1000000000000003E-2</v>
      </c>
      <c r="S168" s="106">
        <v>0</v>
      </c>
      <c r="T168" s="107">
        <f t="shared" si="3"/>
        <v>0</v>
      </c>
      <c r="AR168" s="108" t="s">
        <v>251</v>
      </c>
      <c r="AT168" s="108" t="s">
        <v>248</v>
      </c>
      <c r="AU168" s="108" t="s">
        <v>121</v>
      </c>
      <c r="AY168" s="8" t="s">
        <v>112</v>
      </c>
      <c r="BE168" s="89">
        <f t="shared" si="4"/>
        <v>0</v>
      </c>
      <c r="BF168" s="89">
        <f t="shared" si="5"/>
        <v>0</v>
      </c>
      <c r="BG168" s="89">
        <f t="shared" si="6"/>
        <v>0</v>
      </c>
      <c r="BH168" s="89">
        <f t="shared" si="7"/>
        <v>0</v>
      </c>
      <c r="BI168" s="89">
        <f t="shared" si="8"/>
        <v>0</v>
      </c>
      <c r="BJ168" s="8" t="s">
        <v>121</v>
      </c>
      <c r="BK168" s="89">
        <f t="shared" si="9"/>
        <v>0</v>
      </c>
      <c r="BL168" s="8" t="s">
        <v>179</v>
      </c>
      <c r="BM168" s="108" t="s">
        <v>319</v>
      </c>
    </row>
    <row r="169" spans="2:65" s="126" customFormat="1" ht="24" customHeight="1" x14ac:dyDescent="0.2">
      <c r="B169" s="25"/>
      <c r="C169" s="109" t="s">
        <v>251</v>
      </c>
      <c r="D169" s="109" t="s">
        <v>115</v>
      </c>
      <c r="E169" s="110" t="s">
        <v>320</v>
      </c>
      <c r="F169" s="103" t="s">
        <v>321</v>
      </c>
      <c r="G169" s="111" t="s">
        <v>182</v>
      </c>
      <c r="H169" s="112">
        <v>134</v>
      </c>
      <c r="I169" s="1"/>
      <c r="J169" s="102">
        <f t="shared" si="0"/>
        <v>0</v>
      </c>
      <c r="K169" s="103" t="s">
        <v>119</v>
      </c>
      <c r="L169" s="25"/>
      <c r="M169" s="104" t="s">
        <v>1</v>
      </c>
      <c r="N169" s="105" t="s">
        <v>36</v>
      </c>
      <c r="O169" s="52"/>
      <c r="P169" s="106">
        <f t="shared" si="1"/>
        <v>0</v>
      </c>
      <c r="Q169" s="106">
        <v>2.5999999999999998E-4</v>
      </c>
      <c r="R169" s="106">
        <f t="shared" si="2"/>
        <v>3.4839999999999996E-2</v>
      </c>
      <c r="S169" s="106">
        <v>0</v>
      </c>
      <c r="T169" s="107">
        <f t="shared" si="3"/>
        <v>0</v>
      </c>
      <c r="AR169" s="108" t="s">
        <v>179</v>
      </c>
      <c r="AT169" s="108" t="s">
        <v>115</v>
      </c>
      <c r="AU169" s="108" t="s">
        <v>121</v>
      </c>
      <c r="AY169" s="8" t="s">
        <v>112</v>
      </c>
      <c r="BE169" s="89">
        <f t="shared" si="4"/>
        <v>0</v>
      </c>
      <c r="BF169" s="89">
        <f t="shared" si="5"/>
        <v>0</v>
      </c>
      <c r="BG169" s="89">
        <f t="shared" si="6"/>
        <v>0</v>
      </c>
      <c r="BH169" s="89">
        <f t="shared" si="7"/>
        <v>0</v>
      </c>
      <c r="BI169" s="89">
        <f t="shared" si="8"/>
        <v>0</v>
      </c>
      <c r="BJ169" s="8" t="s">
        <v>121</v>
      </c>
      <c r="BK169" s="89">
        <f t="shared" si="9"/>
        <v>0</v>
      </c>
      <c r="BL169" s="8" t="s">
        <v>179</v>
      </c>
      <c r="BM169" s="108" t="s">
        <v>322</v>
      </c>
    </row>
    <row r="170" spans="2:65" s="126" customFormat="1" ht="24" customHeight="1" x14ac:dyDescent="0.2">
      <c r="B170" s="25"/>
      <c r="C170" s="175" t="s">
        <v>323</v>
      </c>
      <c r="D170" s="175" t="s">
        <v>248</v>
      </c>
      <c r="E170" s="176" t="s">
        <v>324</v>
      </c>
      <c r="F170" s="171" t="s">
        <v>325</v>
      </c>
      <c r="G170" s="177" t="s">
        <v>133</v>
      </c>
      <c r="H170" s="178">
        <v>164.7</v>
      </c>
      <c r="I170" s="3"/>
      <c r="J170" s="170">
        <f t="shared" si="0"/>
        <v>0</v>
      </c>
      <c r="K170" s="171" t="s">
        <v>119</v>
      </c>
      <c r="L170" s="172"/>
      <c r="M170" s="173" t="s">
        <v>1</v>
      </c>
      <c r="N170" s="174" t="s">
        <v>36</v>
      </c>
      <c r="O170" s="52"/>
      <c r="P170" s="106">
        <f t="shared" si="1"/>
        <v>0</v>
      </c>
      <c r="Q170" s="106">
        <v>1.14E-3</v>
      </c>
      <c r="R170" s="106">
        <f t="shared" si="2"/>
        <v>0.18775799999999998</v>
      </c>
      <c r="S170" s="106">
        <v>0</v>
      </c>
      <c r="T170" s="107">
        <f t="shared" si="3"/>
        <v>0</v>
      </c>
      <c r="AR170" s="108" t="s">
        <v>251</v>
      </c>
      <c r="AT170" s="108" t="s">
        <v>248</v>
      </c>
      <c r="AU170" s="108" t="s">
        <v>121</v>
      </c>
      <c r="AY170" s="8" t="s">
        <v>112</v>
      </c>
      <c r="BE170" s="89">
        <f t="shared" si="4"/>
        <v>0</v>
      </c>
      <c r="BF170" s="89">
        <f t="shared" si="5"/>
        <v>0</v>
      </c>
      <c r="BG170" s="89">
        <f t="shared" si="6"/>
        <v>0</v>
      </c>
      <c r="BH170" s="89">
        <f t="shared" si="7"/>
        <v>0</v>
      </c>
      <c r="BI170" s="89">
        <f t="shared" si="8"/>
        <v>0</v>
      </c>
      <c r="BJ170" s="8" t="s">
        <v>121</v>
      </c>
      <c r="BK170" s="89">
        <f t="shared" si="9"/>
        <v>0</v>
      </c>
      <c r="BL170" s="8" t="s">
        <v>179</v>
      </c>
      <c r="BM170" s="108" t="s">
        <v>326</v>
      </c>
    </row>
    <row r="171" spans="2:65" s="126" customFormat="1" ht="24" customHeight="1" x14ac:dyDescent="0.2">
      <c r="B171" s="25"/>
      <c r="C171" s="175" t="s">
        <v>327</v>
      </c>
      <c r="D171" s="175" t="s">
        <v>248</v>
      </c>
      <c r="E171" s="176" t="s">
        <v>328</v>
      </c>
      <c r="F171" s="171" t="s">
        <v>329</v>
      </c>
      <c r="G171" s="177" t="s">
        <v>182</v>
      </c>
      <c r="H171" s="178">
        <v>268</v>
      </c>
      <c r="I171" s="3"/>
      <c r="J171" s="170">
        <f t="shared" si="0"/>
        <v>0</v>
      </c>
      <c r="K171" s="171" t="s">
        <v>119</v>
      </c>
      <c r="L171" s="172"/>
      <c r="M171" s="173" t="s">
        <v>1</v>
      </c>
      <c r="N171" s="174" t="s">
        <v>36</v>
      </c>
      <c r="O171" s="52"/>
      <c r="P171" s="106">
        <f t="shared" si="1"/>
        <v>0</v>
      </c>
      <c r="Q171" s="106">
        <v>1E-4</v>
      </c>
      <c r="R171" s="106">
        <f t="shared" si="2"/>
        <v>2.6800000000000001E-2</v>
      </c>
      <c r="S171" s="106">
        <v>0</v>
      </c>
      <c r="T171" s="107">
        <f t="shared" si="3"/>
        <v>0</v>
      </c>
      <c r="AR171" s="108" t="s">
        <v>251</v>
      </c>
      <c r="AT171" s="108" t="s">
        <v>248</v>
      </c>
      <c r="AU171" s="108" t="s">
        <v>121</v>
      </c>
      <c r="AY171" s="8" t="s">
        <v>112</v>
      </c>
      <c r="BE171" s="89">
        <f t="shared" si="4"/>
        <v>0</v>
      </c>
      <c r="BF171" s="89">
        <f t="shared" si="5"/>
        <v>0</v>
      </c>
      <c r="BG171" s="89">
        <f t="shared" si="6"/>
        <v>0</v>
      </c>
      <c r="BH171" s="89">
        <f t="shared" si="7"/>
        <v>0</v>
      </c>
      <c r="BI171" s="89">
        <f t="shared" si="8"/>
        <v>0</v>
      </c>
      <c r="BJ171" s="8" t="s">
        <v>121</v>
      </c>
      <c r="BK171" s="89">
        <f t="shared" si="9"/>
        <v>0</v>
      </c>
      <c r="BL171" s="8" t="s">
        <v>179</v>
      </c>
      <c r="BM171" s="108" t="s">
        <v>330</v>
      </c>
    </row>
    <row r="172" spans="2:65" s="126" customFormat="1" ht="24" customHeight="1" x14ac:dyDescent="0.2">
      <c r="B172" s="25"/>
      <c r="C172" s="109" t="s">
        <v>331</v>
      </c>
      <c r="D172" s="109" t="s">
        <v>115</v>
      </c>
      <c r="E172" s="110" t="s">
        <v>332</v>
      </c>
      <c r="F172" s="103" t="s">
        <v>333</v>
      </c>
      <c r="G172" s="111" t="s">
        <v>201</v>
      </c>
      <c r="H172" s="2"/>
      <c r="I172" s="1"/>
      <c r="J172" s="102">
        <f t="shared" si="0"/>
        <v>0</v>
      </c>
      <c r="K172" s="103" t="s">
        <v>119</v>
      </c>
      <c r="L172" s="25"/>
      <c r="M172" s="104" t="s">
        <v>1</v>
      </c>
      <c r="N172" s="105" t="s">
        <v>36</v>
      </c>
      <c r="O172" s="52"/>
      <c r="P172" s="106">
        <f t="shared" si="1"/>
        <v>0</v>
      </c>
      <c r="Q172" s="106">
        <v>0</v>
      </c>
      <c r="R172" s="106">
        <f t="shared" si="2"/>
        <v>0</v>
      </c>
      <c r="S172" s="106">
        <v>0</v>
      </c>
      <c r="T172" s="107">
        <f t="shared" si="3"/>
        <v>0</v>
      </c>
      <c r="AR172" s="108" t="s">
        <v>179</v>
      </c>
      <c r="AT172" s="108" t="s">
        <v>115</v>
      </c>
      <c r="AU172" s="108" t="s">
        <v>121</v>
      </c>
      <c r="AY172" s="8" t="s">
        <v>112</v>
      </c>
      <c r="BE172" s="89">
        <f t="shared" si="4"/>
        <v>0</v>
      </c>
      <c r="BF172" s="89">
        <f t="shared" si="5"/>
        <v>0</v>
      </c>
      <c r="BG172" s="89">
        <f t="shared" si="6"/>
        <v>0</v>
      </c>
      <c r="BH172" s="89">
        <f t="shared" si="7"/>
        <v>0</v>
      </c>
      <c r="BI172" s="89">
        <f t="shared" si="8"/>
        <v>0</v>
      </c>
      <c r="BJ172" s="8" t="s">
        <v>121</v>
      </c>
      <c r="BK172" s="89">
        <f t="shared" si="9"/>
        <v>0</v>
      </c>
      <c r="BL172" s="8" t="s">
        <v>179</v>
      </c>
      <c r="BM172" s="108" t="s">
        <v>334</v>
      </c>
    </row>
    <row r="173" spans="2:65" s="113" customFormat="1" ht="22.9" customHeight="1" x14ac:dyDescent="0.2">
      <c r="B173" s="114"/>
      <c r="D173" s="115" t="s">
        <v>69</v>
      </c>
      <c r="E173" s="116" t="s">
        <v>335</v>
      </c>
      <c r="F173" s="116" t="s">
        <v>336</v>
      </c>
      <c r="J173" s="117">
        <f>BK173</f>
        <v>0</v>
      </c>
      <c r="L173" s="114"/>
      <c r="M173" s="118"/>
      <c r="N173" s="119"/>
      <c r="O173" s="119"/>
      <c r="P173" s="120">
        <f>SUM(P174:P177)</f>
        <v>0</v>
      </c>
      <c r="Q173" s="119"/>
      <c r="R173" s="120">
        <f>SUM(R174:R177)</f>
        <v>1.0589328</v>
      </c>
      <c r="S173" s="119"/>
      <c r="T173" s="121">
        <f>SUM(T174:T177)</f>
        <v>0</v>
      </c>
      <c r="AR173" s="115" t="s">
        <v>121</v>
      </c>
      <c r="AT173" s="122" t="s">
        <v>69</v>
      </c>
      <c r="AU173" s="122" t="s">
        <v>78</v>
      </c>
      <c r="AY173" s="115" t="s">
        <v>112</v>
      </c>
      <c r="BK173" s="123">
        <f>SUM(BK174:BK177)</f>
        <v>0</v>
      </c>
    </row>
    <row r="174" spans="2:65" s="126" customFormat="1" ht="24" customHeight="1" x14ac:dyDescent="0.2">
      <c r="B174" s="25"/>
      <c r="C174" s="109" t="s">
        <v>337</v>
      </c>
      <c r="D174" s="109" t="s">
        <v>115</v>
      </c>
      <c r="E174" s="110" t="s">
        <v>338</v>
      </c>
      <c r="F174" s="103" t="s">
        <v>339</v>
      </c>
      <c r="G174" s="111" t="s">
        <v>182</v>
      </c>
      <c r="H174" s="112">
        <v>56</v>
      </c>
      <c r="I174" s="1"/>
      <c r="J174" s="102">
        <f>ROUND(I174*H174,2)</f>
        <v>0</v>
      </c>
      <c r="K174" s="103" t="s">
        <v>119</v>
      </c>
      <c r="L174" s="25"/>
      <c r="M174" s="104" t="s">
        <v>1</v>
      </c>
      <c r="N174" s="105" t="s">
        <v>36</v>
      </c>
      <c r="O174" s="52"/>
      <c r="P174" s="106">
        <f>O174*H174</f>
        <v>0</v>
      </c>
      <c r="Q174" s="106">
        <v>0</v>
      </c>
      <c r="R174" s="106">
        <f>Q174*H174</f>
        <v>0</v>
      </c>
      <c r="S174" s="106">
        <v>0</v>
      </c>
      <c r="T174" s="107">
        <f>S174*H174</f>
        <v>0</v>
      </c>
      <c r="AR174" s="108" t="s">
        <v>179</v>
      </c>
      <c r="AT174" s="108" t="s">
        <v>115</v>
      </c>
      <c r="AU174" s="108" t="s">
        <v>121</v>
      </c>
      <c r="AY174" s="8" t="s">
        <v>112</v>
      </c>
      <c r="BE174" s="89">
        <f>IF(N174="základná",J174,0)</f>
        <v>0</v>
      </c>
      <c r="BF174" s="89">
        <f>IF(N174="znížená",J174,0)</f>
        <v>0</v>
      </c>
      <c r="BG174" s="89">
        <f>IF(N174="zákl. prenesená",J174,0)</f>
        <v>0</v>
      </c>
      <c r="BH174" s="89">
        <f>IF(N174="zníž. prenesená",J174,0)</f>
        <v>0</v>
      </c>
      <c r="BI174" s="89">
        <f>IF(N174="nulová",J174,0)</f>
        <v>0</v>
      </c>
      <c r="BJ174" s="8" t="s">
        <v>121</v>
      </c>
      <c r="BK174" s="89">
        <f>ROUND(I174*H174,2)</f>
        <v>0</v>
      </c>
      <c r="BL174" s="8" t="s">
        <v>179</v>
      </c>
      <c r="BM174" s="108" t="s">
        <v>340</v>
      </c>
    </row>
    <row r="175" spans="2:65" s="126" customFormat="1" ht="24" customHeight="1" x14ac:dyDescent="0.2">
      <c r="B175" s="25"/>
      <c r="C175" s="175" t="s">
        <v>341</v>
      </c>
      <c r="D175" s="175" t="s">
        <v>248</v>
      </c>
      <c r="E175" s="176" t="s">
        <v>342</v>
      </c>
      <c r="F175" s="171" t="s">
        <v>343</v>
      </c>
      <c r="G175" s="177" t="s">
        <v>182</v>
      </c>
      <c r="H175" s="178">
        <v>56</v>
      </c>
      <c r="I175" s="3"/>
      <c r="J175" s="170">
        <f>ROUND(I175*H175,2)</f>
        <v>0</v>
      </c>
      <c r="K175" s="171" t="s">
        <v>119</v>
      </c>
      <c r="L175" s="172"/>
      <c r="M175" s="173" t="s">
        <v>1</v>
      </c>
      <c r="N175" s="174" t="s">
        <v>36</v>
      </c>
      <c r="O175" s="52"/>
      <c r="P175" s="106">
        <f>O175*H175</f>
        <v>0</v>
      </c>
      <c r="Q175" s="106">
        <v>1.89E-2</v>
      </c>
      <c r="R175" s="106">
        <f>Q175*H175</f>
        <v>1.0584</v>
      </c>
      <c r="S175" s="106">
        <v>0</v>
      </c>
      <c r="T175" s="107">
        <f>S175*H175</f>
        <v>0</v>
      </c>
      <c r="AR175" s="108" t="s">
        <v>251</v>
      </c>
      <c r="AT175" s="108" t="s">
        <v>248</v>
      </c>
      <c r="AU175" s="108" t="s">
        <v>121</v>
      </c>
      <c r="AY175" s="8" t="s">
        <v>112</v>
      </c>
      <c r="BE175" s="89">
        <f>IF(N175="základná",J175,0)</f>
        <v>0</v>
      </c>
      <c r="BF175" s="89">
        <f>IF(N175="znížená",J175,0)</f>
        <v>0</v>
      </c>
      <c r="BG175" s="89">
        <f>IF(N175="zákl. prenesená",J175,0)</f>
        <v>0</v>
      </c>
      <c r="BH175" s="89">
        <f>IF(N175="zníž. prenesená",J175,0)</f>
        <v>0</v>
      </c>
      <c r="BI175" s="89">
        <f>IF(N175="nulová",J175,0)</f>
        <v>0</v>
      </c>
      <c r="BJ175" s="8" t="s">
        <v>121</v>
      </c>
      <c r="BK175" s="89">
        <f>ROUND(I175*H175,2)</f>
        <v>0</v>
      </c>
      <c r="BL175" s="8" t="s">
        <v>179</v>
      </c>
      <c r="BM175" s="108" t="s">
        <v>344</v>
      </c>
    </row>
    <row r="176" spans="2:65" s="126" customFormat="1" ht="16.5" customHeight="1" x14ac:dyDescent="0.2">
      <c r="B176" s="25"/>
      <c r="C176" s="109" t="s">
        <v>345</v>
      </c>
      <c r="D176" s="109" t="s">
        <v>115</v>
      </c>
      <c r="E176" s="110" t="s">
        <v>346</v>
      </c>
      <c r="F176" s="103" t="s">
        <v>347</v>
      </c>
      <c r="G176" s="111" t="s">
        <v>118</v>
      </c>
      <c r="H176" s="112">
        <v>53.28</v>
      </c>
      <c r="I176" s="1"/>
      <c r="J176" s="102">
        <f>ROUND(I176*H176,2)</f>
        <v>0</v>
      </c>
      <c r="K176" s="103" t="s">
        <v>1</v>
      </c>
      <c r="L176" s="25"/>
      <c r="M176" s="104" t="s">
        <v>1</v>
      </c>
      <c r="N176" s="105" t="s">
        <v>36</v>
      </c>
      <c r="O176" s="52"/>
      <c r="P176" s="106">
        <f>O176*H176</f>
        <v>0</v>
      </c>
      <c r="Q176" s="106">
        <v>1.0000000000000001E-5</v>
      </c>
      <c r="R176" s="106">
        <f>Q176*H176</f>
        <v>5.3280000000000005E-4</v>
      </c>
      <c r="S176" s="106">
        <v>0</v>
      </c>
      <c r="T176" s="107">
        <f>S176*H176</f>
        <v>0</v>
      </c>
      <c r="AR176" s="108" t="s">
        <v>179</v>
      </c>
      <c r="AT176" s="108" t="s">
        <v>115</v>
      </c>
      <c r="AU176" s="108" t="s">
        <v>121</v>
      </c>
      <c r="AY176" s="8" t="s">
        <v>112</v>
      </c>
      <c r="BE176" s="89">
        <f>IF(N176="základná",J176,0)</f>
        <v>0</v>
      </c>
      <c r="BF176" s="89">
        <f>IF(N176="znížená",J176,0)</f>
        <v>0</v>
      </c>
      <c r="BG176" s="89">
        <f>IF(N176="zákl. prenesená",J176,0)</f>
        <v>0</v>
      </c>
      <c r="BH176" s="89">
        <f>IF(N176="zníž. prenesená",J176,0)</f>
        <v>0</v>
      </c>
      <c r="BI176" s="89">
        <f>IF(N176="nulová",J176,0)</f>
        <v>0</v>
      </c>
      <c r="BJ176" s="8" t="s">
        <v>121</v>
      </c>
      <c r="BK176" s="89">
        <f>ROUND(I176*H176,2)</f>
        <v>0</v>
      </c>
      <c r="BL176" s="8" t="s">
        <v>179</v>
      </c>
      <c r="BM176" s="108" t="s">
        <v>348</v>
      </c>
    </row>
    <row r="177" spans="2:65" s="126" customFormat="1" ht="24" customHeight="1" x14ac:dyDescent="0.2">
      <c r="B177" s="25"/>
      <c r="C177" s="109" t="s">
        <v>349</v>
      </c>
      <c r="D177" s="109" t="s">
        <v>115</v>
      </c>
      <c r="E177" s="110" t="s">
        <v>350</v>
      </c>
      <c r="F177" s="103" t="s">
        <v>351</v>
      </c>
      <c r="G177" s="111" t="s">
        <v>201</v>
      </c>
      <c r="H177" s="2"/>
      <c r="I177" s="1"/>
      <c r="J177" s="102">
        <f>ROUND(I177*H177,2)</f>
        <v>0</v>
      </c>
      <c r="K177" s="103" t="s">
        <v>119</v>
      </c>
      <c r="L177" s="25"/>
      <c r="M177" s="104" t="s">
        <v>1</v>
      </c>
      <c r="N177" s="105" t="s">
        <v>36</v>
      </c>
      <c r="O177" s="52"/>
      <c r="P177" s="106">
        <f>O177*H177</f>
        <v>0</v>
      </c>
      <c r="Q177" s="106">
        <v>0</v>
      </c>
      <c r="R177" s="106">
        <f>Q177*H177</f>
        <v>0</v>
      </c>
      <c r="S177" s="106">
        <v>0</v>
      </c>
      <c r="T177" s="107">
        <f>S177*H177</f>
        <v>0</v>
      </c>
      <c r="AR177" s="108" t="s">
        <v>179</v>
      </c>
      <c r="AT177" s="108" t="s">
        <v>115</v>
      </c>
      <c r="AU177" s="108" t="s">
        <v>121</v>
      </c>
      <c r="AY177" s="8" t="s">
        <v>112</v>
      </c>
      <c r="BE177" s="89">
        <f>IF(N177="základná",J177,0)</f>
        <v>0</v>
      </c>
      <c r="BF177" s="89">
        <f>IF(N177="znížená",J177,0)</f>
        <v>0</v>
      </c>
      <c r="BG177" s="89">
        <f>IF(N177="zákl. prenesená",J177,0)</f>
        <v>0</v>
      </c>
      <c r="BH177" s="89">
        <f>IF(N177="zníž. prenesená",J177,0)</f>
        <v>0</v>
      </c>
      <c r="BI177" s="89">
        <f>IF(N177="nulová",J177,0)</f>
        <v>0</v>
      </c>
      <c r="BJ177" s="8" t="s">
        <v>121</v>
      </c>
      <c r="BK177" s="89">
        <f>ROUND(I177*H177,2)</f>
        <v>0</v>
      </c>
      <c r="BL177" s="8" t="s">
        <v>179</v>
      </c>
      <c r="BM177" s="108" t="s">
        <v>352</v>
      </c>
    </row>
    <row r="178" spans="2:65" s="113" customFormat="1" ht="22.9" customHeight="1" x14ac:dyDescent="0.2">
      <c r="B178" s="114"/>
      <c r="D178" s="115" t="s">
        <v>69</v>
      </c>
      <c r="E178" s="116" t="s">
        <v>353</v>
      </c>
      <c r="F178" s="116" t="s">
        <v>354</v>
      </c>
      <c r="J178" s="117">
        <f>BK178</f>
        <v>0</v>
      </c>
      <c r="L178" s="114"/>
      <c r="M178" s="118"/>
      <c r="N178" s="119"/>
      <c r="O178" s="119"/>
      <c r="P178" s="120">
        <f>P179</f>
        <v>0</v>
      </c>
      <c r="Q178" s="119"/>
      <c r="R178" s="120">
        <f>R179</f>
        <v>9.0576000000000007E-3</v>
      </c>
      <c r="S178" s="119"/>
      <c r="T178" s="121">
        <f>T179</f>
        <v>0</v>
      </c>
      <c r="AR178" s="115" t="s">
        <v>121</v>
      </c>
      <c r="AT178" s="122" t="s">
        <v>69</v>
      </c>
      <c r="AU178" s="122" t="s">
        <v>78</v>
      </c>
      <c r="AY178" s="115" t="s">
        <v>112</v>
      </c>
      <c r="BK178" s="123">
        <f>BK179</f>
        <v>0</v>
      </c>
    </row>
    <row r="179" spans="2:65" s="126" customFormat="1" ht="36" customHeight="1" x14ac:dyDescent="0.2">
      <c r="B179" s="25"/>
      <c r="C179" s="109" t="s">
        <v>355</v>
      </c>
      <c r="D179" s="109" t="s">
        <v>115</v>
      </c>
      <c r="E179" s="110" t="s">
        <v>356</v>
      </c>
      <c r="F179" s="103" t="s">
        <v>357</v>
      </c>
      <c r="G179" s="111" t="s">
        <v>118</v>
      </c>
      <c r="H179" s="112">
        <v>53.28</v>
      </c>
      <c r="I179" s="1"/>
      <c r="J179" s="102">
        <f>ROUND(I179*H179,2)</f>
        <v>0</v>
      </c>
      <c r="K179" s="103" t="s">
        <v>119</v>
      </c>
      <c r="L179" s="25"/>
      <c r="M179" s="104" t="s">
        <v>1</v>
      </c>
      <c r="N179" s="105" t="s">
        <v>36</v>
      </c>
      <c r="O179" s="52"/>
      <c r="P179" s="106">
        <f>O179*H179</f>
        <v>0</v>
      </c>
      <c r="Q179" s="106">
        <v>1.7000000000000001E-4</v>
      </c>
      <c r="R179" s="106">
        <f>Q179*H179</f>
        <v>9.0576000000000007E-3</v>
      </c>
      <c r="S179" s="106">
        <v>0</v>
      </c>
      <c r="T179" s="107">
        <f>S179*H179</f>
        <v>0</v>
      </c>
      <c r="AR179" s="108" t="s">
        <v>179</v>
      </c>
      <c r="AT179" s="108" t="s">
        <v>115</v>
      </c>
      <c r="AU179" s="108" t="s">
        <v>121</v>
      </c>
      <c r="AY179" s="8" t="s">
        <v>112</v>
      </c>
      <c r="BE179" s="89">
        <f>IF(N179="základná",J179,0)</f>
        <v>0</v>
      </c>
      <c r="BF179" s="89">
        <f>IF(N179="znížená",J179,0)</f>
        <v>0</v>
      </c>
      <c r="BG179" s="89">
        <f>IF(N179="zákl. prenesená",J179,0)</f>
        <v>0</v>
      </c>
      <c r="BH179" s="89">
        <f>IF(N179="zníž. prenesená",J179,0)</f>
        <v>0</v>
      </c>
      <c r="BI179" s="89">
        <f>IF(N179="nulová",J179,0)</f>
        <v>0</v>
      </c>
      <c r="BJ179" s="8" t="s">
        <v>121</v>
      </c>
      <c r="BK179" s="89">
        <f>ROUND(I179*H179,2)</f>
        <v>0</v>
      </c>
      <c r="BL179" s="8" t="s">
        <v>179</v>
      </c>
      <c r="BM179" s="108" t="s">
        <v>358</v>
      </c>
    </row>
    <row r="180" spans="2:65" s="113" customFormat="1" ht="22.9" customHeight="1" x14ac:dyDescent="0.2">
      <c r="B180" s="114"/>
      <c r="D180" s="115" t="s">
        <v>69</v>
      </c>
      <c r="E180" s="116" t="s">
        <v>359</v>
      </c>
      <c r="F180" s="116" t="s">
        <v>360</v>
      </c>
      <c r="J180" s="117">
        <f>BK180</f>
        <v>0</v>
      </c>
      <c r="L180" s="114"/>
      <c r="M180" s="118"/>
      <c r="N180" s="119"/>
      <c r="O180" s="119"/>
      <c r="P180" s="120">
        <f>SUM(P181:P184)</f>
        <v>0</v>
      </c>
      <c r="Q180" s="119"/>
      <c r="R180" s="120">
        <f>SUM(R181:R184)</f>
        <v>3.5081979999999999E-2</v>
      </c>
      <c r="S180" s="119"/>
      <c r="T180" s="121">
        <f>SUM(T181:T184)</f>
        <v>0</v>
      </c>
      <c r="AR180" s="115" t="s">
        <v>121</v>
      </c>
      <c r="AT180" s="122" t="s">
        <v>69</v>
      </c>
      <c r="AU180" s="122" t="s">
        <v>78</v>
      </c>
      <c r="AY180" s="115" t="s">
        <v>112</v>
      </c>
      <c r="BK180" s="123">
        <f>SUM(BK181:BK184)</f>
        <v>0</v>
      </c>
    </row>
    <row r="181" spans="2:65" s="126" customFormat="1" ht="24" customHeight="1" x14ac:dyDescent="0.2">
      <c r="B181" s="25"/>
      <c r="C181" s="109" t="s">
        <v>361</v>
      </c>
      <c r="D181" s="109" t="s">
        <v>115</v>
      </c>
      <c r="E181" s="110" t="s">
        <v>362</v>
      </c>
      <c r="F181" s="103" t="s">
        <v>363</v>
      </c>
      <c r="G181" s="111" t="s">
        <v>118</v>
      </c>
      <c r="H181" s="112">
        <v>74.528999999999996</v>
      </c>
      <c r="I181" s="1"/>
      <c r="J181" s="102">
        <f>ROUND(I181*H181,2)</f>
        <v>0</v>
      </c>
      <c r="K181" s="103" t="s">
        <v>119</v>
      </c>
      <c r="L181" s="25"/>
      <c r="M181" s="104" t="s">
        <v>1</v>
      </c>
      <c r="N181" s="105" t="s">
        <v>36</v>
      </c>
      <c r="O181" s="52"/>
      <c r="P181" s="106">
        <f>O181*H181</f>
        <v>0</v>
      </c>
      <c r="Q181" s="106">
        <v>1E-4</v>
      </c>
      <c r="R181" s="106">
        <f>Q181*H181</f>
        <v>7.4529000000000001E-3</v>
      </c>
      <c r="S181" s="106">
        <v>0</v>
      </c>
      <c r="T181" s="107">
        <f>S181*H181</f>
        <v>0</v>
      </c>
      <c r="AR181" s="108" t="s">
        <v>179</v>
      </c>
      <c r="AT181" s="108" t="s">
        <v>115</v>
      </c>
      <c r="AU181" s="108" t="s">
        <v>121</v>
      </c>
      <c r="AY181" s="8" t="s">
        <v>112</v>
      </c>
      <c r="BE181" s="89">
        <f>IF(N181="základná",J181,0)</f>
        <v>0</v>
      </c>
      <c r="BF181" s="89">
        <f>IF(N181="znížená",J181,0)</f>
        <v>0</v>
      </c>
      <c r="BG181" s="89">
        <f>IF(N181="zákl. prenesená",J181,0)</f>
        <v>0</v>
      </c>
      <c r="BH181" s="89">
        <f>IF(N181="zníž. prenesená",J181,0)</f>
        <v>0</v>
      </c>
      <c r="BI181" s="89">
        <f>IF(N181="nulová",J181,0)</f>
        <v>0</v>
      </c>
      <c r="BJ181" s="8" t="s">
        <v>121</v>
      </c>
      <c r="BK181" s="89">
        <f>ROUND(I181*H181,2)</f>
        <v>0</v>
      </c>
      <c r="BL181" s="8" t="s">
        <v>179</v>
      </c>
      <c r="BM181" s="108" t="s">
        <v>364</v>
      </c>
    </row>
    <row r="182" spans="2:65" s="126" customFormat="1" ht="24" customHeight="1" x14ac:dyDescent="0.2">
      <c r="B182" s="25"/>
      <c r="C182" s="109" t="s">
        <v>365</v>
      </c>
      <c r="D182" s="109" t="s">
        <v>115</v>
      </c>
      <c r="E182" s="110" t="s">
        <v>366</v>
      </c>
      <c r="F182" s="103" t="s">
        <v>367</v>
      </c>
      <c r="G182" s="111" t="s">
        <v>118</v>
      </c>
      <c r="H182" s="112">
        <v>17.792000000000002</v>
      </c>
      <c r="I182" s="1"/>
      <c r="J182" s="102">
        <f>ROUND(I182*H182,2)</f>
        <v>0</v>
      </c>
      <c r="K182" s="103" t="s">
        <v>119</v>
      </c>
      <c r="L182" s="25"/>
      <c r="M182" s="104" t="s">
        <v>1</v>
      </c>
      <c r="N182" s="105" t="s">
        <v>36</v>
      </c>
      <c r="O182" s="52"/>
      <c r="P182" s="106">
        <f>O182*H182</f>
        <v>0</v>
      </c>
      <c r="Q182" s="106">
        <v>1E-4</v>
      </c>
      <c r="R182" s="106">
        <f>Q182*H182</f>
        <v>1.7792000000000003E-3</v>
      </c>
      <c r="S182" s="106">
        <v>0</v>
      </c>
      <c r="T182" s="107">
        <f>S182*H182</f>
        <v>0</v>
      </c>
      <c r="AR182" s="108" t="s">
        <v>179</v>
      </c>
      <c r="AT182" s="108" t="s">
        <v>115</v>
      </c>
      <c r="AU182" s="108" t="s">
        <v>121</v>
      </c>
      <c r="AY182" s="8" t="s">
        <v>112</v>
      </c>
      <c r="BE182" s="89">
        <f>IF(N182="základná",J182,0)</f>
        <v>0</v>
      </c>
      <c r="BF182" s="89">
        <f>IF(N182="znížená",J182,0)</f>
        <v>0</v>
      </c>
      <c r="BG182" s="89">
        <f>IF(N182="zákl. prenesená",J182,0)</f>
        <v>0</v>
      </c>
      <c r="BH182" s="89">
        <f>IF(N182="zníž. prenesená",J182,0)</f>
        <v>0</v>
      </c>
      <c r="BI182" s="89">
        <f>IF(N182="nulová",J182,0)</f>
        <v>0</v>
      </c>
      <c r="BJ182" s="8" t="s">
        <v>121</v>
      </c>
      <c r="BK182" s="89">
        <f>ROUND(I182*H182,2)</f>
        <v>0</v>
      </c>
      <c r="BL182" s="8" t="s">
        <v>179</v>
      </c>
      <c r="BM182" s="108" t="s">
        <v>368</v>
      </c>
    </row>
    <row r="183" spans="2:65" s="126" customFormat="1" ht="36" customHeight="1" x14ac:dyDescent="0.2">
      <c r="B183" s="25"/>
      <c r="C183" s="109" t="s">
        <v>369</v>
      </c>
      <c r="D183" s="109" t="s">
        <v>115</v>
      </c>
      <c r="E183" s="110" t="s">
        <v>370</v>
      </c>
      <c r="F183" s="103" t="s">
        <v>371</v>
      </c>
      <c r="G183" s="111" t="s">
        <v>118</v>
      </c>
      <c r="H183" s="112">
        <v>74.528999999999996</v>
      </c>
      <c r="I183" s="1"/>
      <c r="J183" s="102">
        <f>ROUND(I183*H183,2)</f>
        <v>0</v>
      </c>
      <c r="K183" s="103" t="s">
        <v>119</v>
      </c>
      <c r="L183" s="25"/>
      <c r="M183" s="104" t="s">
        <v>1</v>
      </c>
      <c r="N183" s="105" t="s">
        <v>36</v>
      </c>
      <c r="O183" s="52"/>
      <c r="P183" s="106">
        <f>O183*H183</f>
        <v>0</v>
      </c>
      <c r="Q183" s="106">
        <v>2.7999999999999998E-4</v>
      </c>
      <c r="R183" s="106">
        <f>Q183*H183</f>
        <v>2.0868119999999997E-2</v>
      </c>
      <c r="S183" s="106">
        <v>0</v>
      </c>
      <c r="T183" s="107">
        <f>S183*H183</f>
        <v>0</v>
      </c>
      <c r="AR183" s="108" t="s">
        <v>179</v>
      </c>
      <c r="AT183" s="108" t="s">
        <v>115</v>
      </c>
      <c r="AU183" s="108" t="s">
        <v>121</v>
      </c>
      <c r="AY183" s="8" t="s">
        <v>112</v>
      </c>
      <c r="BE183" s="89">
        <f>IF(N183="základná",J183,0)</f>
        <v>0</v>
      </c>
      <c r="BF183" s="89">
        <f>IF(N183="znížená",J183,0)</f>
        <v>0</v>
      </c>
      <c r="BG183" s="89">
        <f>IF(N183="zákl. prenesená",J183,0)</f>
        <v>0</v>
      </c>
      <c r="BH183" s="89">
        <f>IF(N183="zníž. prenesená",J183,0)</f>
        <v>0</v>
      </c>
      <c r="BI183" s="89">
        <f>IF(N183="nulová",J183,0)</f>
        <v>0</v>
      </c>
      <c r="BJ183" s="8" t="s">
        <v>121</v>
      </c>
      <c r="BK183" s="89">
        <f>ROUND(I183*H183,2)</f>
        <v>0</v>
      </c>
      <c r="BL183" s="8" t="s">
        <v>179</v>
      </c>
      <c r="BM183" s="108" t="s">
        <v>372</v>
      </c>
    </row>
    <row r="184" spans="2:65" s="126" customFormat="1" ht="36" customHeight="1" x14ac:dyDescent="0.2">
      <c r="B184" s="25"/>
      <c r="C184" s="109" t="s">
        <v>373</v>
      </c>
      <c r="D184" s="109" t="s">
        <v>115</v>
      </c>
      <c r="E184" s="110" t="s">
        <v>374</v>
      </c>
      <c r="F184" s="103" t="s">
        <v>375</v>
      </c>
      <c r="G184" s="111" t="s">
        <v>118</v>
      </c>
      <c r="H184" s="112">
        <v>17.792000000000002</v>
      </c>
      <c r="I184" s="1"/>
      <c r="J184" s="102">
        <f>ROUND(I184*H184,2)</f>
        <v>0</v>
      </c>
      <c r="K184" s="103" t="s">
        <v>119</v>
      </c>
      <c r="L184" s="25"/>
      <c r="M184" s="104" t="s">
        <v>1</v>
      </c>
      <c r="N184" s="105" t="s">
        <v>36</v>
      </c>
      <c r="O184" s="52"/>
      <c r="P184" s="106">
        <f>O184*H184</f>
        <v>0</v>
      </c>
      <c r="Q184" s="106">
        <v>2.7999999999999998E-4</v>
      </c>
      <c r="R184" s="106">
        <f>Q184*H184</f>
        <v>4.98176E-3</v>
      </c>
      <c r="S184" s="106">
        <v>0</v>
      </c>
      <c r="T184" s="107">
        <f>S184*H184</f>
        <v>0</v>
      </c>
      <c r="AR184" s="108" t="s">
        <v>179</v>
      </c>
      <c r="AT184" s="108" t="s">
        <v>115</v>
      </c>
      <c r="AU184" s="108" t="s">
        <v>121</v>
      </c>
      <c r="AY184" s="8" t="s">
        <v>112</v>
      </c>
      <c r="BE184" s="89">
        <f>IF(N184="základná",J184,0)</f>
        <v>0</v>
      </c>
      <c r="BF184" s="89">
        <f>IF(N184="znížená",J184,0)</f>
        <v>0</v>
      </c>
      <c r="BG184" s="89">
        <f>IF(N184="zákl. prenesená",J184,0)</f>
        <v>0</v>
      </c>
      <c r="BH184" s="89">
        <f>IF(N184="zníž. prenesená",J184,0)</f>
        <v>0</v>
      </c>
      <c r="BI184" s="89">
        <f>IF(N184="nulová",J184,0)</f>
        <v>0</v>
      </c>
      <c r="BJ184" s="8" t="s">
        <v>121</v>
      </c>
      <c r="BK184" s="89">
        <f>ROUND(I184*H184,2)</f>
        <v>0</v>
      </c>
      <c r="BL184" s="8" t="s">
        <v>179</v>
      </c>
      <c r="BM184" s="108" t="s">
        <v>376</v>
      </c>
    </row>
    <row r="185" spans="2:65" s="113" customFormat="1" ht="25.9" customHeight="1" x14ac:dyDescent="0.2">
      <c r="B185" s="114"/>
      <c r="D185" s="115" t="s">
        <v>69</v>
      </c>
      <c r="E185" s="86" t="s">
        <v>248</v>
      </c>
      <c r="F185" s="86" t="s">
        <v>377</v>
      </c>
      <c r="J185" s="87">
        <f>BK185</f>
        <v>0</v>
      </c>
      <c r="L185" s="114"/>
      <c r="M185" s="118"/>
      <c r="N185" s="119"/>
      <c r="O185" s="119"/>
      <c r="P185" s="120">
        <f>P186+P188</f>
        <v>0</v>
      </c>
      <c r="Q185" s="119"/>
      <c r="R185" s="120">
        <f>R186+R188</f>
        <v>6.4800000000000005E-3</v>
      </c>
      <c r="S185" s="119"/>
      <c r="T185" s="121">
        <f>T186+T188</f>
        <v>0</v>
      </c>
      <c r="AR185" s="115" t="s">
        <v>126</v>
      </c>
      <c r="AT185" s="122" t="s">
        <v>69</v>
      </c>
      <c r="AU185" s="122" t="s">
        <v>70</v>
      </c>
      <c r="AY185" s="115" t="s">
        <v>112</v>
      </c>
      <c r="BK185" s="123">
        <f>BK186+BK188</f>
        <v>0</v>
      </c>
    </row>
    <row r="186" spans="2:65" s="113" customFormat="1" ht="22.9" customHeight="1" x14ac:dyDescent="0.2">
      <c r="B186" s="114"/>
      <c r="D186" s="115" t="s">
        <v>69</v>
      </c>
      <c r="E186" s="116" t="s">
        <v>378</v>
      </c>
      <c r="F186" s="116" t="s">
        <v>379</v>
      </c>
      <c r="J186" s="117">
        <f>BK186</f>
        <v>0</v>
      </c>
      <c r="L186" s="114"/>
      <c r="M186" s="118"/>
      <c r="N186" s="119"/>
      <c r="O186" s="119"/>
      <c r="P186" s="120">
        <f>P187</f>
        <v>0</v>
      </c>
      <c r="Q186" s="119"/>
      <c r="R186" s="120">
        <f>R187</f>
        <v>0</v>
      </c>
      <c r="S186" s="119"/>
      <c r="T186" s="121">
        <f>T187</f>
        <v>0</v>
      </c>
      <c r="AR186" s="115" t="s">
        <v>126</v>
      </c>
      <c r="AT186" s="122" t="s">
        <v>69</v>
      </c>
      <c r="AU186" s="122" t="s">
        <v>78</v>
      </c>
      <c r="AY186" s="115" t="s">
        <v>112</v>
      </c>
      <c r="BK186" s="123">
        <f>BK187</f>
        <v>0</v>
      </c>
    </row>
    <row r="187" spans="2:65" s="126" customFormat="1" ht="24" customHeight="1" x14ac:dyDescent="0.2">
      <c r="B187" s="25"/>
      <c r="C187" s="109" t="s">
        <v>380</v>
      </c>
      <c r="D187" s="109" t="s">
        <v>115</v>
      </c>
      <c r="E187" s="110" t="s">
        <v>381</v>
      </c>
      <c r="F187" s="103" t="s">
        <v>382</v>
      </c>
      <c r="G187" s="111" t="s">
        <v>118</v>
      </c>
      <c r="H187" s="112">
        <v>53.28</v>
      </c>
      <c r="I187" s="1"/>
      <c r="J187" s="102">
        <f>ROUND(I187*H187,2)</f>
        <v>0</v>
      </c>
      <c r="K187" s="103" t="s">
        <v>119</v>
      </c>
      <c r="L187" s="25"/>
      <c r="M187" s="104" t="s">
        <v>1</v>
      </c>
      <c r="N187" s="105" t="s">
        <v>36</v>
      </c>
      <c r="O187" s="52"/>
      <c r="P187" s="106">
        <f>O187*H187</f>
        <v>0</v>
      </c>
      <c r="Q187" s="106">
        <v>0</v>
      </c>
      <c r="R187" s="106">
        <f>Q187*H187</f>
        <v>0</v>
      </c>
      <c r="S187" s="106">
        <v>0</v>
      </c>
      <c r="T187" s="107">
        <f>S187*H187</f>
        <v>0</v>
      </c>
      <c r="AR187" s="108" t="s">
        <v>383</v>
      </c>
      <c r="AT187" s="108" t="s">
        <v>115</v>
      </c>
      <c r="AU187" s="108" t="s">
        <v>121</v>
      </c>
      <c r="AY187" s="8" t="s">
        <v>112</v>
      </c>
      <c r="BE187" s="89">
        <f>IF(N187="základná",J187,0)</f>
        <v>0</v>
      </c>
      <c r="BF187" s="89">
        <f>IF(N187="znížená",J187,0)</f>
        <v>0</v>
      </c>
      <c r="BG187" s="89">
        <f>IF(N187="zákl. prenesená",J187,0)</f>
        <v>0</v>
      </c>
      <c r="BH187" s="89">
        <f>IF(N187="zníž. prenesená",J187,0)</f>
        <v>0</v>
      </c>
      <c r="BI187" s="89">
        <f>IF(N187="nulová",J187,0)</f>
        <v>0</v>
      </c>
      <c r="BJ187" s="8" t="s">
        <v>121</v>
      </c>
      <c r="BK187" s="89">
        <f>ROUND(I187*H187,2)</f>
        <v>0</v>
      </c>
      <c r="BL187" s="8" t="s">
        <v>383</v>
      </c>
      <c r="BM187" s="108" t="s">
        <v>384</v>
      </c>
    </row>
    <row r="188" spans="2:65" s="113" customFormat="1" ht="22.9" customHeight="1" x14ac:dyDescent="0.2">
      <c r="B188" s="114"/>
      <c r="D188" s="115" t="s">
        <v>69</v>
      </c>
      <c r="E188" s="116" t="s">
        <v>385</v>
      </c>
      <c r="F188" s="116" t="s">
        <v>386</v>
      </c>
      <c r="J188" s="117">
        <f>BK188</f>
        <v>0</v>
      </c>
      <c r="L188" s="114"/>
      <c r="M188" s="118"/>
      <c r="N188" s="119"/>
      <c r="O188" s="119"/>
      <c r="P188" s="120">
        <f>SUM(P189:P190)</f>
        <v>0</v>
      </c>
      <c r="Q188" s="119"/>
      <c r="R188" s="120">
        <f>SUM(R189:R190)</f>
        <v>6.4800000000000005E-3</v>
      </c>
      <c r="S188" s="119"/>
      <c r="T188" s="121">
        <f>SUM(T189:T190)</f>
        <v>0</v>
      </c>
      <c r="AR188" s="115" t="s">
        <v>126</v>
      </c>
      <c r="AT188" s="122" t="s">
        <v>69</v>
      </c>
      <c r="AU188" s="122" t="s">
        <v>78</v>
      </c>
      <c r="AY188" s="115" t="s">
        <v>112</v>
      </c>
      <c r="BK188" s="123">
        <f>SUM(BK189:BK190)</f>
        <v>0</v>
      </c>
    </row>
    <row r="189" spans="2:65" s="126" customFormat="1" ht="16.5" customHeight="1" x14ac:dyDescent="0.2">
      <c r="B189" s="25"/>
      <c r="C189" s="109" t="s">
        <v>387</v>
      </c>
      <c r="D189" s="109" t="s">
        <v>115</v>
      </c>
      <c r="E189" s="110" t="s">
        <v>388</v>
      </c>
      <c r="F189" s="103" t="s">
        <v>389</v>
      </c>
      <c r="G189" s="111" t="s">
        <v>182</v>
      </c>
      <c r="H189" s="112">
        <v>216</v>
      </c>
      <c r="I189" s="1"/>
      <c r="J189" s="102">
        <f>ROUND(I189*H189,2)</f>
        <v>0</v>
      </c>
      <c r="K189" s="103" t="s">
        <v>119</v>
      </c>
      <c r="L189" s="25"/>
      <c r="M189" s="104" t="s">
        <v>1</v>
      </c>
      <c r="N189" s="105" t="s">
        <v>36</v>
      </c>
      <c r="O189" s="52"/>
      <c r="P189" s="106">
        <f>O189*H189</f>
        <v>0</v>
      </c>
      <c r="Q189" s="106">
        <v>0</v>
      </c>
      <c r="R189" s="106">
        <f>Q189*H189</f>
        <v>0</v>
      </c>
      <c r="S189" s="106">
        <v>0</v>
      </c>
      <c r="T189" s="107">
        <f>S189*H189</f>
        <v>0</v>
      </c>
      <c r="AR189" s="108" t="s">
        <v>383</v>
      </c>
      <c r="AT189" s="108" t="s">
        <v>115</v>
      </c>
      <c r="AU189" s="108" t="s">
        <v>121</v>
      </c>
      <c r="AY189" s="8" t="s">
        <v>112</v>
      </c>
      <c r="BE189" s="89">
        <f>IF(N189="základná",J189,0)</f>
        <v>0</v>
      </c>
      <c r="BF189" s="89">
        <f>IF(N189="znížená",J189,0)</f>
        <v>0</v>
      </c>
      <c r="BG189" s="89">
        <f>IF(N189="zákl. prenesená",J189,0)</f>
        <v>0</v>
      </c>
      <c r="BH189" s="89">
        <f>IF(N189="zníž. prenesená",J189,0)</f>
        <v>0</v>
      </c>
      <c r="BI189" s="89">
        <f>IF(N189="nulová",J189,0)</f>
        <v>0</v>
      </c>
      <c r="BJ189" s="8" t="s">
        <v>121</v>
      </c>
      <c r="BK189" s="89">
        <f>ROUND(I189*H189,2)</f>
        <v>0</v>
      </c>
      <c r="BL189" s="8" t="s">
        <v>383</v>
      </c>
      <c r="BM189" s="108" t="s">
        <v>390</v>
      </c>
    </row>
    <row r="190" spans="2:65" s="126" customFormat="1" ht="24" customHeight="1" x14ac:dyDescent="0.2">
      <c r="B190" s="25"/>
      <c r="C190" s="175" t="s">
        <v>391</v>
      </c>
      <c r="D190" s="175" t="s">
        <v>248</v>
      </c>
      <c r="E190" s="176" t="s">
        <v>392</v>
      </c>
      <c r="F190" s="171" t="s">
        <v>396</v>
      </c>
      <c r="G190" s="177" t="s">
        <v>182</v>
      </c>
      <c r="H190" s="178">
        <v>216</v>
      </c>
      <c r="I190" s="3"/>
      <c r="J190" s="170">
        <f>ROUND(I190*H190,2)</f>
        <v>0</v>
      </c>
      <c r="K190" s="171" t="s">
        <v>119</v>
      </c>
      <c r="L190" s="172"/>
      <c r="M190" s="173" t="s">
        <v>1</v>
      </c>
      <c r="N190" s="174" t="s">
        <v>36</v>
      </c>
      <c r="O190" s="52"/>
      <c r="P190" s="106">
        <f>O190*H190</f>
        <v>0</v>
      </c>
      <c r="Q190" s="106">
        <v>3.0000000000000001E-5</v>
      </c>
      <c r="R190" s="106">
        <f>Q190*H190</f>
        <v>6.4800000000000005E-3</v>
      </c>
      <c r="S190" s="106">
        <v>0</v>
      </c>
      <c r="T190" s="107">
        <f>S190*H190</f>
        <v>0</v>
      </c>
      <c r="AR190" s="108" t="s">
        <v>393</v>
      </c>
      <c r="AT190" s="108" t="s">
        <v>248</v>
      </c>
      <c r="AU190" s="108" t="s">
        <v>121</v>
      </c>
      <c r="AY190" s="8" t="s">
        <v>112</v>
      </c>
      <c r="BE190" s="89">
        <f>IF(N190="základná",J190,0)</f>
        <v>0</v>
      </c>
      <c r="BF190" s="89">
        <f>IF(N190="znížená",J190,0)</f>
        <v>0</v>
      </c>
      <c r="BG190" s="89">
        <f>IF(N190="zákl. prenesená",J190,0)</f>
        <v>0</v>
      </c>
      <c r="BH190" s="89">
        <f>IF(N190="zníž. prenesená",J190,0)</f>
        <v>0</v>
      </c>
      <c r="BI190" s="89">
        <f>IF(N190="nulová",J190,0)</f>
        <v>0</v>
      </c>
      <c r="BJ190" s="8" t="s">
        <v>121</v>
      </c>
      <c r="BK190" s="89">
        <f>ROUND(I190*H190,2)</f>
        <v>0</v>
      </c>
      <c r="BL190" s="8" t="s">
        <v>393</v>
      </c>
      <c r="BM190" s="108" t="s">
        <v>394</v>
      </c>
    </row>
    <row r="191" spans="2:65" s="126" customFormat="1" ht="49.9" hidden="1" customHeight="1" x14ac:dyDescent="0.2">
      <c r="B191" s="25"/>
      <c r="E191" s="86" t="s">
        <v>212</v>
      </c>
      <c r="F191" s="86" t="s">
        <v>213</v>
      </c>
      <c r="J191" s="87">
        <f t="shared" ref="J191:J201" si="10">BK191</f>
        <v>0</v>
      </c>
      <c r="L191" s="25"/>
      <c r="M191" s="88"/>
      <c r="N191" s="52"/>
      <c r="O191" s="52"/>
      <c r="P191" s="52"/>
      <c r="Q191" s="52"/>
      <c r="R191" s="52"/>
      <c r="S191" s="52"/>
      <c r="T191" s="53"/>
      <c r="AT191" s="8" t="s">
        <v>69</v>
      </c>
      <c r="AU191" s="8" t="s">
        <v>70</v>
      </c>
      <c r="AY191" s="8" t="s">
        <v>214</v>
      </c>
      <c r="BK191" s="89">
        <f>SUM(BK192:BK201)</f>
        <v>0</v>
      </c>
    </row>
    <row r="192" spans="2:65" s="126" customFormat="1" ht="16.350000000000001" hidden="1" customHeight="1" x14ac:dyDescent="0.2">
      <c r="B192" s="25"/>
      <c r="C192" s="90" t="s">
        <v>1</v>
      </c>
      <c r="D192" s="90" t="s">
        <v>115</v>
      </c>
      <c r="E192" s="91" t="s">
        <v>1</v>
      </c>
      <c r="F192" s="92" t="s">
        <v>1</v>
      </c>
      <c r="G192" s="93" t="s">
        <v>1</v>
      </c>
      <c r="H192" s="94"/>
      <c r="I192" s="95"/>
      <c r="J192" s="96">
        <f t="shared" si="10"/>
        <v>0</v>
      </c>
      <c r="K192" s="97"/>
      <c r="L192" s="25"/>
      <c r="M192" s="98" t="s">
        <v>1</v>
      </c>
      <c r="N192" s="99" t="s">
        <v>36</v>
      </c>
      <c r="O192" s="52"/>
      <c r="P192" s="52"/>
      <c r="Q192" s="52"/>
      <c r="R192" s="52"/>
      <c r="S192" s="52"/>
      <c r="T192" s="53"/>
      <c r="AT192" s="8" t="s">
        <v>214</v>
      </c>
      <c r="AU192" s="8" t="s">
        <v>78</v>
      </c>
      <c r="AY192" s="8" t="s">
        <v>214</v>
      </c>
      <c r="BE192" s="89">
        <f t="shared" ref="BE192:BE201" si="11">IF(N192="základná",J192,0)</f>
        <v>0</v>
      </c>
      <c r="BF192" s="89">
        <f t="shared" ref="BF192:BF201" si="12">IF(N192="znížená",J192,0)</f>
        <v>0</v>
      </c>
      <c r="BG192" s="89">
        <f t="shared" ref="BG192:BG201" si="13">IF(N192="zákl. prenesená",J192,0)</f>
        <v>0</v>
      </c>
      <c r="BH192" s="89">
        <f t="shared" ref="BH192:BH201" si="14">IF(N192="zníž. prenesená",J192,0)</f>
        <v>0</v>
      </c>
      <c r="BI192" s="89">
        <f t="shared" ref="BI192:BI201" si="15">IF(N192="nulová",J192,0)</f>
        <v>0</v>
      </c>
      <c r="BJ192" s="8" t="s">
        <v>121</v>
      </c>
      <c r="BK192" s="89">
        <f t="shared" ref="BK192:BK201" si="16">I192*H192</f>
        <v>0</v>
      </c>
    </row>
    <row r="193" spans="2:63" s="126" customFormat="1" ht="16.350000000000001" hidden="1" customHeight="1" x14ac:dyDescent="0.2">
      <c r="B193" s="25"/>
      <c r="C193" s="90" t="s">
        <v>1</v>
      </c>
      <c r="D193" s="90" t="s">
        <v>115</v>
      </c>
      <c r="E193" s="91" t="s">
        <v>1</v>
      </c>
      <c r="F193" s="92" t="s">
        <v>1</v>
      </c>
      <c r="G193" s="93" t="s">
        <v>1</v>
      </c>
      <c r="H193" s="94"/>
      <c r="I193" s="95"/>
      <c r="J193" s="96">
        <f t="shared" si="10"/>
        <v>0</v>
      </c>
      <c r="K193" s="97"/>
      <c r="L193" s="25"/>
      <c r="M193" s="98" t="s">
        <v>1</v>
      </c>
      <c r="N193" s="99" t="s">
        <v>36</v>
      </c>
      <c r="O193" s="52"/>
      <c r="P193" s="52"/>
      <c r="Q193" s="52"/>
      <c r="R193" s="52"/>
      <c r="S193" s="52"/>
      <c r="T193" s="53"/>
      <c r="AT193" s="8" t="s">
        <v>214</v>
      </c>
      <c r="AU193" s="8" t="s">
        <v>78</v>
      </c>
      <c r="AY193" s="8" t="s">
        <v>214</v>
      </c>
      <c r="BE193" s="89">
        <f t="shared" si="11"/>
        <v>0</v>
      </c>
      <c r="BF193" s="89">
        <f t="shared" si="12"/>
        <v>0</v>
      </c>
      <c r="BG193" s="89">
        <f t="shared" si="13"/>
        <v>0</v>
      </c>
      <c r="BH193" s="89">
        <f t="shared" si="14"/>
        <v>0</v>
      </c>
      <c r="BI193" s="89">
        <f t="shared" si="15"/>
        <v>0</v>
      </c>
      <c r="BJ193" s="8" t="s">
        <v>121</v>
      </c>
      <c r="BK193" s="89">
        <f t="shared" si="16"/>
        <v>0</v>
      </c>
    </row>
    <row r="194" spans="2:63" s="126" customFormat="1" ht="16.350000000000001" hidden="1" customHeight="1" x14ac:dyDescent="0.2">
      <c r="B194" s="25"/>
      <c r="C194" s="90" t="s">
        <v>1</v>
      </c>
      <c r="D194" s="90" t="s">
        <v>115</v>
      </c>
      <c r="E194" s="91" t="s">
        <v>1</v>
      </c>
      <c r="F194" s="92" t="s">
        <v>1</v>
      </c>
      <c r="G194" s="93" t="s">
        <v>1</v>
      </c>
      <c r="H194" s="94"/>
      <c r="I194" s="95"/>
      <c r="J194" s="96">
        <f t="shared" si="10"/>
        <v>0</v>
      </c>
      <c r="K194" s="97"/>
      <c r="L194" s="25"/>
      <c r="M194" s="98" t="s">
        <v>1</v>
      </c>
      <c r="N194" s="99" t="s">
        <v>36</v>
      </c>
      <c r="O194" s="52"/>
      <c r="P194" s="52"/>
      <c r="Q194" s="52"/>
      <c r="R194" s="52"/>
      <c r="S194" s="52"/>
      <c r="T194" s="53"/>
      <c r="AT194" s="8" t="s">
        <v>214</v>
      </c>
      <c r="AU194" s="8" t="s">
        <v>78</v>
      </c>
      <c r="AY194" s="8" t="s">
        <v>214</v>
      </c>
      <c r="BE194" s="89">
        <f t="shared" si="11"/>
        <v>0</v>
      </c>
      <c r="BF194" s="89">
        <f t="shared" si="12"/>
        <v>0</v>
      </c>
      <c r="BG194" s="89">
        <f t="shared" si="13"/>
        <v>0</v>
      </c>
      <c r="BH194" s="89">
        <f t="shared" si="14"/>
        <v>0</v>
      </c>
      <c r="BI194" s="89">
        <f t="shared" si="15"/>
        <v>0</v>
      </c>
      <c r="BJ194" s="8" t="s">
        <v>121</v>
      </c>
      <c r="BK194" s="89">
        <f t="shared" si="16"/>
        <v>0</v>
      </c>
    </row>
    <row r="195" spans="2:63" s="126" customFormat="1" ht="16.350000000000001" hidden="1" customHeight="1" x14ac:dyDescent="0.2">
      <c r="B195" s="25"/>
      <c r="C195" s="90" t="s">
        <v>1</v>
      </c>
      <c r="D195" s="90" t="s">
        <v>115</v>
      </c>
      <c r="E195" s="91" t="s">
        <v>1</v>
      </c>
      <c r="F195" s="92" t="s">
        <v>1</v>
      </c>
      <c r="G195" s="93" t="s">
        <v>1</v>
      </c>
      <c r="H195" s="94"/>
      <c r="I195" s="95"/>
      <c r="J195" s="96">
        <f t="shared" si="10"/>
        <v>0</v>
      </c>
      <c r="K195" s="97"/>
      <c r="L195" s="25"/>
      <c r="M195" s="98" t="s">
        <v>1</v>
      </c>
      <c r="N195" s="99" t="s">
        <v>36</v>
      </c>
      <c r="O195" s="52"/>
      <c r="P195" s="52"/>
      <c r="Q195" s="52"/>
      <c r="R195" s="52"/>
      <c r="S195" s="52"/>
      <c r="T195" s="53"/>
      <c r="AT195" s="8" t="s">
        <v>214</v>
      </c>
      <c r="AU195" s="8" t="s">
        <v>78</v>
      </c>
      <c r="AY195" s="8" t="s">
        <v>214</v>
      </c>
      <c r="BE195" s="89">
        <f t="shared" si="11"/>
        <v>0</v>
      </c>
      <c r="BF195" s="89">
        <f t="shared" si="12"/>
        <v>0</v>
      </c>
      <c r="BG195" s="89">
        <f t="shared" si="13"/>
        <v>0</v>
      </c>
      <c r="BH195" s="89">
        <f t="shared" si="14"/>
        <v>0</v>
      </c>
      <c r="BI195" s="89">
        <f t="shared" si="15"/>
        <v>0</v>
      </c>
      <c r="BJ195" s="8" t="s">
        <v>121</v>
      </c>
      <c r="BK195" s="89">
        <f t="shared" si="16"/>
        <v>0</v>
      </c>
    </row>
    <row r="196" spans="2:63" s="126" customFormat="1" ht="16.350000000000001" hidden="1" customHeight="1" x14ac:dyDescent="0.2">
      <c r="B196" s="25"/>
      <c r="C196" s="90" t="s">
        <v>1</v>
      </c>
      <c r="D196" s="90" t="s">
        <v>115</v>
      </c>
      <c r="E196" s="91" t="s">
        <v>1</v>
      </c>
      <c r="F196" s="92" t="s">
        <v>1</v>
      </c>
      <c r="G196" s="93" t="s">
        <v>1</v>
      </c>
      <c r="H196" s="94"/>
      <c r="I196" s="95"/>
      <c r="J196" s="96">
        <f t="shared" si="10"/>
        <v>0</v>
      </c>
      <c r="K196" s="97"/>
      <c r="L196" s="25"/>
      <c r="M196" s="98" t="s">
        <v>1</v>
      </c>
      <c r="N196" s="99" t="s">
        <v>36</v>
      </c>
      <c r="O196" s="52"/>
      <c r="P196" s="52"/>
      <c r="Q196" s="52"/>
      <c r="R196" s="52"/>
      <c r="S196" s="52"/>
      <c r="T196" s="53"/>
      <c r="AT196" s="8" t="s">
        <v>214</v>
      </c>
      <c r="AU196" s="8" t="s">
        <v>78</v>
      </c>
      <c r="AY196" s="8" t="s">
        <v>214</v>
      </c>
      <c r="BE196" s="89">
        <f t="shared" si="11"/>
        <v>0</v>
      </c>
      <c r="BF196" s="89">
        <f t="shared" si="12"/>
        <v>0</v>
      </c>
      <c r="BG196" s="89">
        <f t="shared" si="13"/>
        <v>0</v>
      </c>
      <c r="BH196" s="89">
        <f t="shared" si="14"/>
        <v>0</v>
      </c>
      <c r="BI196" s="89">
        <f t="shared" si="15"/>
        <v>0</v>
      </c>
      <c r="BJ196" s="8" t="s">
        <v>121</v>
      </c>
      <c r="BK196" s="89">
        <f t="shared" si="16"/>
        <v>0</v>
      </c>
    </row>
    <row r="197" spans="2:63" s="126" customFormat="1" ht="16.350000000000001" hidden="1" customHeight="1" x14ac:dyDescent="0.2">
      <c r="B197" s="25"/>
      <c r="C197" s="90" t="s">
        <v>1</v>
      </c>
      <c r="D197" s="90" t="s">
        <v>115</v>
      </c>
      <c r="E197" s="91" t="s">
        <v>1</v>
      </c>
      <c r="F197" s="92" t="s">
        <v>1</v>
      </c>
      <c r="G197" s="93" t="s">
        <v>1</v>
      </c>
      <c r="H197" s="94"/>
      <c r="I197" s="95"/>
      <c r="J197" s="96">
        <f t="shared" si="10"/>
        <v>0</v>
      </c>
      <c r="K197" s="97"/>
      <c r="L197" s="25"/>
      <c r="M197" s="98" t="s">
        <v>1</v>
      </c>
      <c r="N197" s="99" t="s">
        <v>36</v>
      </c>
      <c r="O197" s="52"/>
      <c r="P197" s="52"/>
      <c r="Q197" s="52"/>
      <c r="R197" s="52"/>
      <c r="S197" s="52"/>
      <c r="T197" s="53"/>
      <c r="AT197" s="8" t="s">
        <v>214</v>
      </c>
      <c r="AU197" s="8" t="s">
        <v>78</v>
      </c>
      <c r="AY197" s="8" t="s">
        <v>214</v>
      </c>
      <c r="BE197" s="89">
        <f t="shared" si="11"/>
        <v>0</v>
      </c>
      <c r="BF197" s="89">
        <f t="shared" si="12"/>
        <v>0</v>
      </c>
      <c r="BG197" s="89">
        <f t="shared" si="13"/>
        <v>0</v>
      </c>
      <c r="BH197" s="89">
        <f t="shared" si="14"/>
        <v>0</v>
      </c>
      <c r="BI197" s="89">
        <f t="shared" si="15"/>
        <v>0</v>
      </c>
      <c r="BJ197" s="8" t="s">
        <v>121</v>
      </c>
      <c r="BK197" s="89">
        <f t="shared" si="16"/>
        <v>0</v>
      </c>
    </row>
    <row r="198" spans="2:63" s="126" customFormat="1" ht="16.350000000000001" hidden="1" customHeight="1" x14ac:dyDescent="0.2">
      <c r="B198" s="25"/>
      <c r="C198" s="90" t="s">
        <v>1</v>
      </c>
      <c r="D198" s="90" t="s">
        <v>115</v>
      </c>
      <c r="E198" s="91" t="s">
        <v>1</v>
      </c>
      <c r="F198" s="92" t="s">
        <v>1</v>
      </c>
      <c r="G198" s="93" t="s">
        <v>1</v>
      </c>
      <c r="H198" s="94"/>
      <c r="I198" s="95"/>
      <c r="J198" s="96">
        <f t="shared" si="10"/>
        <v>0</v>
      </c>
      <c r="K198" s="97"/>
      <c r="L198" s="25"/>
      <c r="M198" s="98" t="s">
        <v>1</v>
      </c>
      <c r="N198" s="99" t="s">
        <v>36</v>
      </c>
      <c r="O198" s="52"/>
      <c r="P198" s="52"/>
      <c r="Q198" s="52"/>
      <c r="R198" s="52"/>
      <c r="S198" s="52"/>
      <c r="T198" s="53"/>
      <c r="AT198" s="8" t="s">
        <v>214</v>
      </c>
      <c r="AU198" s="8" t="s">
        <v>78</v>
      </c>
      <c r="AY198" s="8" t="s">
        <v>214</v>
      </c>
      <c r="BE198" s="89">
        <f t="shared" si="11"/>
        <v>0</v>
      </c>
      <c r="BF198" s="89">
        <f t="shared" si="12"/>
        <v>0</v>
      </c>
      <c r="BG198" s="89">
        <f t="shared" si="13"/>
        <v>0</v>
      </c>
      <c r="BH198" s="89">
        <f t="shared" si="14"/>
        <v>0</v>
      </c>
      <c r="BI198" s="89">
        <f t="shared" si="15"/>
        <v>0</v>
      </c>
      <c r="BJ198" s="8" t="s">
        <v>121</v>
      </c>
      <c r="BK198" s="89">
        <f t="shared" si="16"/>
        <v>0</v>
      </c>
    </row>
    <row r="199" spans="2:63" s="126" customFormat="1" ht="16.350000000000001" hidden="1" customHeight="1" x14ac:dyDescent="0.2">
      <c r="B199" s="25"/>
      <c r="C199" s="90" t="s">
        <v>1</v>
      </c>
      <c r="D199" s="90" t="s">
        <v>115</v>
      </c>
      <c r="E199" s="91" t="s">
        <v>1</v>
      </c>
      <c r="F199" s="92" t="s">
        <v>1</v>
      </c>
      <c r="G199" s="93" t="s">
        <v>1</v>
      </c>
      <c r="H199" s="94"/>
      <c r="I199" s="95"/>
      <c r="J199" s="96">
        <f t="shared" si="10"/>
        <v>0</v>
      </c>
      <c r="K199" s="97"/>
      <c r="L199" s="25"/>
      <c r="M199" s="98" t="s">
        <v>1</v>
      </c>
      <c r="N199" s="99" t="s">
        <v>36</v>
      </c>
      <c r="O199" s="52"/>
      <c r="P199" s="52"/>
      <c r="Q199" s="52"/>
      <c r="R199" s="52"/>
      <c r="S199" s="52"/>
      <c r="T199" s="53"/>
      <c r="AT199" s="8" t="s">
        <v>214</v>
      </c>
      <c r="AU199" s="8" t="s">
        <v>78</v>
      </c>
      <c r="AY199" s="8" t="s">
        <v>214</v>
      </c>
      <c r="BE199" s="89">
        <f t="shared" si="11"/>
        <v>0</v>
      </c>
      <c r="BF199" s="89">
        <f t="shared" si="12"/>
        <v>0</v>
      </c>
      <c r="BG199" s="89">
        <f t="shared" si="13"/>
        <v>0</v>
      </c>
      <c r="BH199" s="89">
        <f t="shared" si="14"/>
        <v>0</v>
      </c>
      <c r="BI199" s="89">
        <f t="shared" si="15"/>
        <v>0</v>
      </c>
      <c r="BJ199" s="8" t="s">
        <v>121</v>
      </c>
      <c r="BK199" s="89">
        <f t="shared" si="16"/>
        <v>0</v>
      </c>
    </row>
    <row r="200" spans="2:63" s="126" customFormat="1" ht="16.350000000000001" hidden="1" customHeight="1" x14ac:dyDescent="0.2">
      <c r="B200" s="25"/>
      <c r="C200" s="90" t="s">
        <v>1</v>
      </c>
      <c r="D200" s="90" t="s">
        <v>115</v>
      </c>
      <c r="E200" s="91" t="s">
        <v>1</v>
      </c>
      <c r="F200" s="92" t="s">
        <v>1</v>
      </c>
      <c r="G200" s="93" t="s">
        <v>1</v>
      </c>
      <c r="H200" s="94"/>
      <c r="I200" s="95"/>
      <c r="J200" s="96">
        <f t="shared" si="10"/>
        <v>0</v>
      </c>
      <c r="K200" s="97"/>
      <c r="L200" s="25"/>
      <c r="M200" s="98" t="s">
        <v>1</v>
      </c>
      <c r="N200" s="99" t="s">
        <v>36</v>
      </c>
      <c r="O200" s="52"/>
      <c r="P200" s="52"/>
      <c r="Q200" s="52"/>
      <c r="R200" s="52"/>
      <c r="S200" s="52"/>
      <c r="T200" s="53"/>
      <c r="AT200" s="8" t="s">
        <v>214</v>
      </c>
      <c r="AU200" s="8" t="s">
        <v>78</v>
      </c>
      <c r="AY200" s="8" t="s">
        <v>214</v>
      </c>
      <c r="BE200" s="89">
        <f t="shared" si="11"/>
        <v>0</v>
      </c>
      <c r="BF200" s="89">
        <f t="shared" si="12"/>
        <v>0</v>
      </c>
      <c r="BG200" s="89">
        <f t="shared" si="13"/>
        <v>0</v>
      </c>
      <c r="BH200" s="89">
        <f t="shared" si="14"/>
        <v>0</v>
      </c>
      <c r="BI200" s="89">
        <f t="shared" si="15"/>
        <v>0</v>
      </c>
      <c r="BJ200" s="8" t="s">
        <v>121</v>
      </c>
      <c r="BK200" s="89">
        <f t="shared" si="16"/>
        <v>0</v>
      </c>
    </row>
    <row r="201" spans="2:63" s="126" customFormat="1" ht="16.350000000000001" hidden="1" customHeight="1" x14ac:dyDescent="0.2">
      <c r="B201" s="25"/>
      <c r="C201" s="90" t="s">
        <v>1</v>
      </c>
      <c r="D201" s="90" t="s">
        <v>115</v>
      </c>
      <c r="E201" s="91" t="s">
        <v>1</v>
      </c>
      <c r="F201" s="92" t="s">
        <v>1</v>
      </c>
      <c r="G201" s="93" t="s">
        <v>1</v>
      </c>
      <c r="H201" s="94"/>
      <c r="I201" s="95"/>
      <c r="J201" s="96">
        <f t="shared" si="10"/>
        <v>0</v>
      </c>
      <c r="K201" s="97"/>
      <c r="L201" s="25"/>
      <c r="M201" s="98" t="s">
        <v>1</v>
      </c>
      <c r="N201" s="99" t="s">
        <v>36</v>
      </c>
      <c r="O201" s="100"/>
      <c r="P201" s="100"/>
      <c r="Q201" s="100"/>
      <c r="R201" s="100"/>
      <c r="S201" s="100"/>
      <c r="T201" s="101"/>
      <c r="AT201" s="8" t="s">
        <v>214</v>
      </c>
      <c r="AU201" s="8" t="s">
        <v>78</v>
      </c>
      <c r="AY201" s="8" t="s">
        <v>214</v>
      </c>
      <c r="BE201" s="89">
        <f t="shared" si="11"/>
        <v>0</v>
      </c>
      <c r="BF201" s="89">
        <f t="shared" si="12"/>
        <v>0</v>
      </c>
      <c r="BG201" s="89">
        <f t="shared" si="13"/>
        <v>0</v>
      </c>
      <c r="BH201" s="89">
        <f t="shared" si="14"/>
        <v>0</v>
      </c>
      <c r="BI201" s="89">
        <f t="shared" si="15"/>
        <v>0</v>
      </c>
      <c r="BJ201" s="8" t="s">
        <v>121</v>
      </c>
      <c r="BK201" s="89">
        <f t="shared" si="16"/>
        <v>0</v>
      </c>
    </row>
    <row r="202" spans="2:63" s="126" customFormat="1" ht="6.95" customHeight="1" x14ac:dyDescent="0.2"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25"/>
    </row>
  </sheetData>
  <sheetProtection algorithmName="SHA-512" hashValue="PrIoVq373LqvYX/9t+9gxGvja0+mY0dIC+k06T5yEtsBvuuAT0yvQlZPFWEHYFjzV8MxRbe/kkx3qcfKdKM3Bg==" saltValue="pgnEO8wo1Fl9ny52LV38Bw==" spinCount="100000" sheet="1"/>
  <protectedRanges>
    <protectedRange sqref="I133:I134 I136 I136:I139 I141 I144:I146 H146 I148:I172 H172 I174 I175 I176 I177 H177 I179 I181:I184 I187 I189 I190" name="Rozsah_H3" securityDescriptor="O:WDG:WDD:(A;;CC;;;WD)"/>
  </protectedRanges>
  <autoFilter ref="C129:K201" xr:uid="{00000000-0009-0000-0000-000002000000}"/>
  <mergeCells count="8">
    <mergeCell ref="E87:H87"/>
    <mergeCell ref="E120:H120"/>
    <mergeCell ref="E122:H122"/>
    <mergeCell ref="L2:V2"/>
    <mergeCell ref="E7:H7"/>
    <mergeCell ref="E9:H9"/>
    <mergeCell ref="E27:H27"/>
    <mergeCell ref="E85:H85"/>
  </mergeCells>
  <dataValidations count="2">
    <dataValidation type="list" allowBlank="1" showInputMessage="1" showErrorMessage="1" error="Povolené sú hodnoty K, M." sqref="D192:D202" xr:uid="{00000000-0002-0000-0200-000000000000}">
      <formula1>"K, M"</formula1>
    </dataValidation>
    <dataValidation type="list" allowBlank="1" showInputMessage="1" showErrorMessage="1" error="Povolené sú hodnoty základná, znížená, nulová." sqref="N192:N202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BP - Fasáda výplní - búra...</vt:lpstr>
      <vt:lpstr>NS - Fasáda výplní - nový...</vt:lpstr>
      <vt:lpstr>'BP - Fasáda výplní - búra...'!Názvy_tlače</vt:lpstr>
      <vt:lpstr>'NS - Fasáda výplní - nový...'!Názvy_tlače</vt:lpstr>
      <vt:lpstr>'Rekapitulácia stavby'!Názvy_tlače</vt:lpstr>
      <vt:lpstr>'BP - Fasáda výplní - búra...'!Oblasť_tlače</vt:lpstr>
      <vt:lpstr>'NS - Fasáda výplní - nový...'!Oblasť_tlače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Borák</dc:creator>
  <cp:lastModifiedBy>Viliam Gazdík</cp:lastModifiedBy>
  <dcterms:created xsi:type="dcterms:W3CDTF">2019-06-24T14:17:36Z</dcterms:created>
  <dcterms:modified xsi:type="dcterms:W3CDTF">2020-10-07T13:05:34Z</dcterms:modified>
</cp:coreProperties>
</file>