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MARTIN MIŠÍK\1_PRÁCA\2_PARK LEDNICKÉ ROVNE\A_NÓRSKE FONDY\DIELO V PARKU AESA\New 18.04.2023\"/>
    </mc:Choice>
  </mc:AlternateContent>
  <xr:revisionPtr revIDLastSave="0" documentId="8_{C4F81C94-887F-42DF-BA56-E559284CEA9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kapitulácia stavby" sheetId="1" r:id="rId1"/>
    <sheet name="SO 01 - Monument dielo-Pa..." sheetId="2" r:id="rId2"/>
  </sheets>
  <definedNames>
    <definedName name="_xlnm._FilterDatabase" localSheetId="1" hidden="1">'SO 01 - Monument dielo-Pa...'!$C$128:$K$193</definedName>
    <definedName name="_xlnm.Print_Titles" localSheetId="0">'Rekapitulácia stavby'!$92:$92</definedName>
    <definedName name="_xlnm.Print_Titles" localSheetId="1">'SO 01 - Monument dielo-Pa...'!$128:$128</definedName>
    <definedName name="_xlnm.Print_Area" localSheetId="0">'Rekapitulácia stavby'!$D$4:$AO$76,'Rekapitulácia stavby'!$C$82:$AQ$96</definedName>
    <definedName name="_xlnm.Print_Area" localSheetId="1">'SO 01 - Monument dielo-Pa...'!$C$4:$J$76,'SO 01 - Monument dielo-Pa...'!$C$82:$J$110,'SO 01 - Monument dielo-Pa...'!$C$116:$J$193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T189" i="2"/>
  <c r="R190" i="2"/>
  <c r="R189" i="2"/>
  <c r="P190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F123" i="2"/>
  <c r="E121" i="2"/>
  <c r="F89" i="2"/>
  <c r="E87" i="2"/>
  <c r="J24" i="2"/>
  <c r="E24" i="2"/>
  <c r="J92" i="2" s="1"/>
  <c r="J23" i="2"/>
  <c r="J21" i="2"/>
  <c r="E21" i="2"/>
  <c r="J125" i="2" s="1"/>
  <c r="J20" i="2"/>
  <c r="J18" i="2"/>
  <c r="E18" i="2"/>
  <c r="F126" i="2" s="1"/>
  <c r="J17" i="2"/>
  <c r="J15" i="2"/>
  <c r="E15" i="2"/>
  <c r="F91" i="2" s="1"/>
  <c r="J14" i="2"/>
  <c r="J12" i="2"/>
  <c r="J123" i="2"/>
  <c r="E7" i="2"/>
  <c r="E85" i="2"/>
  <c r="L90" i="1"/>
  <c r="AM90" i="1"/>
  <c r="AM89" i="1"/>
  <c r="L89" i="1"/>
  <c r="AM87" i="1"/>
  <c r="L87" i="1"/>
  <c r="L85" i="1"/>
  <c r="L84" i="1"/>
  <c r="J192" i="2"/>
  <c r="J157" i="2"/>
  <c r="J188" i="2"/>
  <c r="BK183" i="2"/>
  <c r="BK147" i="2"/>
  <c r="BK136" i="2"/>
  <c r="J161" i="2"/>
  <c r="BK137" i="2"/>
  <c r="BK143" i="2"/>
  <c r="BK193" i="2"/>
  <c r="J173" i="2"/>
  <c r="AS94" i="1"/>
  <c r="BK187" i="2"/>
  <c r="J177" i="2"/>
  <c r="J169" i="2"/>
  <c r="J186" i="2"/>
  <c r="BK192" i="2"/>
  <c r="J172" i="2"/>
  <c r="BK150" i="2"/>
  <c r="BK142" i="2"/>
  <c r="J134" i="2"/>
  <c r="BK160" i="2"/>
  <c r="BK165" i="2"/>
  <c r="BK188" i="2"/>
  <c r="BK170" i="2"/>
  <c r="J146" i="2"/>
  <c r="J168" i="2"/>
  <c r="BK175" i="2"/>
  <c r="BK154" i="2"/>
  <c r="J178" i="2"/>
  <c r="J151" i="2"/>
  <c r="BK134" i="2"/>
  <c r="BK157" i="2"/>
  <c r="J176" i="2"/>
  <c r="J175" i="2"/>
  <c r="BK140" i="2"/>
  <c r="BK161" i="2"/>
  <c r="J182" i="2"/>
  <c r="J150" i="2"/>
  <c r="BK135" i="2"/>
  <c r="J183" i="2"/>
  <c r="J154" i="2"/>
  <c r="J136" i="2"/>
  <c r="BK180" i="2"/>
  <c r="J185" i="2"/>
  <c r="BK178" i="2"/>
  <c r="J171" i="2"/>
  <c r="J159" i="2"/>
  <c r="BK171" i="2"/>
  <c r="J174" i="2"/>
  <c r="BK132" i="2"/>
  <c r="J167" i="2"/>
  <c r="BK155" i="2"/>
  <c r="BK179" i="2"/>
  <c r="BK156" i="2"/>
  <c r="J156" i="2"/>
  <c r="BK190" i="2"/>
  <c r="BK168" i="2"/>
  <c r="BK167" i="2"/>
  <c r="BK174" i="2"/>
  <c r="BK182" i="2"/>
  <c r="BK184" i="2"/>
  <c r="BK181" i="2"/>
  <c r="J170" i="2"/>
  <c r="BK159" i="2"/>
  <c r="BK139" i="2"/>
  <c r="BK186" i="2"/>
  <c r="BK185" i="2"/>
  <c r="J137" i="2"/>
  <c r="BK169" i="2"/>
  <c r="J181" i="2"/>
  <c r="BK164" i="2"/>
  <c r="J147" i="2"/>
  <c r="J165" i="2"/>
  <c r="BK146" i="2"/>
  <c r="J142" i="2"/>
  <c r="J187" i="2"/>
  <c r="J179" i="2"/>
  <c r="J166" i="2"/>
  <c r="J133" i="2"/>
  <c r="J140" i="2"/>
  <c r="J164" i="2"/>
  <c r="J155" i="2"/>
  <c r="J135" i="2"/>
  <c r="J193" i="2"/>
  <c r="J184" i="2"/>
  <c r="J190" i="2"/>
  <c r="J132" i="2"/>
  <c r="BK149" i="2"/>
  <c r="J149" i="2"/>
  <c r="BK177" i="2"/>
  <c r="J153" i="2"/>
  <c r="BK133" i="2"/>
  <c r="BK153" i="2"/>
  <c r="BK166" i="2"/>
  <c r="BK151" i="2"/>
  <c r="BK176" i="2"/>
  <c r="J180" i="2"/>
  <c r="BK173" i="2"/>
  <c r="BK172" i="2"/>
  <c r="J143" i="2"/>
  <c r="J160" i="2"/>
  <c r="J139" i="2"/>
  <c r="R131" i="2" l="1"/>
  <c r="T145" i="2"/>
  <c r="T138" i="2"/>
  <c r="T148" i="2"/>
  <c r="BK141" i="2"/>
  <c r="J141" i="2" s="1"/>
  <c r="J100" i="2" s="1"/>
  <c r="T152" i="2"/>
  <c r="P141" i="2"/>
  <c r="R148" i="2"/>
  <c r="P138" i="2"/>
  <c r="P152" i="2"/>
  <c r="BK138" i="2"/>
  <c r="J138" i="2" s="1"/>
  <c r="J99" i="2" s="1"/>
  <c r="P145" i="2"/>
  <c r="BK158" i="2"/>
  <c r="J158" i="2" s="1"/>
  <c r="J105" i="2" s="1"/>
  <c r="BK163" i="2"/>
  <c r="J163" i="2" s="1"/>
  <c r="J107" i="2" s="1"/>
  <c r="T131" i="2"/>
  <c r="T130" i="2" s="1"/>
  <c r="T141" i="2"/>
  <c r="R145" i="2"/>
  <c r="BK152" i="2"/>
  <c r="J152" i="2"/>
  <c r="J104" i="2"/>
  <c r="P158" i="2"/>
  <c r="P163" i="2"/>
  <c r="P162" i="2"/>
  <c r="BK191" i="2"/>
  <c r="J191" i="2"/>
  <c r="J109" i="2"/>
  <c r="P131" i="2"/>
  <c r="P130" i="2" s="1"/>
  <c r="R141" i="2"/>
  <c r="P148" i="2"/>
  <c r="R158" i="2"/>
  <c r="R163" i="2"/>
  <c r="R162" i="2" s="1"/>
  <c r="P191" i="2"/>
  <c r="R191" i="2"/>
  <c r="BK131" i="2"/>
  <c r="BK130" i="2"/>
  <c r="R138" i="2"/>
  <c r="BK145" i="2"/>
  <c r="J145" i="2" s="1"/>
  <c r="J102" i="2" s="1"/>
  <c r="BK148" i="2"/>
  <c r="J148" i="2"/>
  <c r="J103" i="2"/>
  <c r="R152" i="2"/>
  <c r="T158" i="2"/>
  <c r="T163" i="2"/>
  <c r="T162" i="2" s="1"/>
  <c r="T191" i="2"/>
  <c r="BK189" i="2"/>
  <c r="J189" i="2" s="1"/>
  <c r="J108" i="2" s="1"/>
  <c r="J126" i="2"/>
  <c r="BF147" i="2"/>
  <c r="J91" i="2"/>
  <c r="BF137" i="2"/>
  <c r="BF140" i="2"/>
  <c r="BF160" i="2"/>
  <c r="BF165" i="2"/>
  <c r="BF172" i="2"/>
  <c r="BF173" i="2"/>
  <c r="BF176" i="2"/>
  <c r="BF193" i="2"/>
  <c r="BF149" i="2"/>
  <c r="BF133" i="2"/>
  <c r="BF143" i="2"/>
  <c r="BF167" i="2"/>
  <c r="BF170" i="2"/>
  <c r="BF175" i="2"/>
  <c r="BF154" i="2"/>
  <c r="BF155" i="2"/>
  <c r="BF168" i="2"/>
  <c r="BF186" i="2"/>
  <c r="E119" i="2"/>
  <c r="BF151" i="2"/>
  <c r="J89" i="2"/>
  <c r="BF134" i="2"/>
  <c r="BF156" i="2"/>
  <c r="BF159" i="2"/>
  <c r="F125" i="2"/>
  <c r="BF153" i="2"/>
  <c r="BF135" i="2"/>
  <c r="BF142" i="2"/>
  <c r="BF150" i="2"/>
  <c r="BF190" i="2"/>
  <c r="F92" i="2"/>
  <c r="BF132" i="2"/>
  <c r="BF139" i="2"/>
  <c r="BF157" i="2"/>
  <c r="BF161" i="2"/>
  <c r="BF169" i="2"/>
  <c r="BF174" i="2"/>
  <c r="BF179" i="2"/>
  <c r="BF182" i="2"/>
  <c r="BF184" i="2"/>
  <c r="BF185" i="2"/>
  <c r="BF146" i="2"/>
  <c r="BF171" i="2"/>
  <c r="BF177" i="2"/>
  <c r="BF180" i="2"/>
  <c r="BF188" i="2"/>
  <c r="BF136" i="2"/>
  <c r="BF164" i="2"/>
  <c r="BF166" i="2"/>
  <c r="BF178" i="2"/>
  <c r="BF181" i="2"/>
  <c r="BF183" i="2"/>
  <c r="BF187" i="2"/>
  <c r="BF192" i="2"/>
  <c r="F35" i="2"/>
  <c r="BB95" i="1" s="1"/>
  <c r="BB94" i="1" s="1"/>
  <c r="W31" i="1" s="1"/>
  <c r="F37" i="2"/>
  <c r="BD95" i="1"/>
  <c r="BD94" i="1" s="1"/>
  <c r="W33" i="1" s="1"/>
  <c r="F36" i="2"/>
  <c r="BC95" i="1"/>
  <c r="BC94" i="1" s="1"/>
  <c r="W32" i="1" s="1"/>
  <c r="J33" i="2"/>
  <c r="AV95" i="1" s="1"/>
  <c r="F33" i="2"/>
  <c r="AZ95" i="1"/>
  <c r="AZ94" i="1" s="1"/>
  <c r="AV94" i="1" s="1"/>
  <c r="AK29" i="1" s="1"/>
  <c r="R144" i="2" l="1"/>
  <c r="P144" i="2"/>
  <c r="P129" i="2"/>
  <c r="AU95" i="1"/>
  <c r="T144" i="2"/>
  <c r="T129" i="2"/>
  <c r="R130" i="2"/>
  <c r="R129" i="2"/>
  <c r="J130" i="2"/>
  <c r="J97" i="2"/>
  <c r="J131" i="2"/>
  <c r="J98" i="2"/>
  <c r="BK162" i="2"/>
  <c r="J162" i="2"/>
  <c r="J106" i="2"/>
  <c r="BK144" i="2"/>
  <c r="J144" i="2"/>
  <c r="J101" i="2" s="1"/>
  <c r="AY94" i="1"/>
  <c r="W29" i="1"/>
  <c r="J34" i="2"/>
  <c r="AW95" i="1" s="1"/>
  <c r="AT95" i="1" s="1"/>
  <c r="AX94" i="1"/>
  <c r="F34" i="2"/>
  <c r="BA95" i="1" s="1"/>
  <c r="BA94" i="1" s="1"/>
  <c r="AW94" i="1" s="1"/>
  <c r="AK30" i="1" s="1"/>
  <c r="AU94" i="1"/>
  <c r="BK129" i="2" l="1"/>
  <c r="J129" i="2"/>
  <c r="J96" i="2"/>
  <c r="AT94" i="1"/>
  <c r="W30" i="1"/>
  <c r="J30" i="2" l="1"/>
  <c r="AG95" i="1"/>
  <c r="AG94" i="1"/>
  <c r="AK26" i="1"/>
  <c r="AK35" i="1"/>
  <c r="AN94" i="1" l="1"/>
  <c r="J39" i="2"/>
  <c r="AN95" i="1"/>
</calcChain>
</file>

<file path=xl/sharedStrings.xml><?xml version="1.0" encoding="utf-8"?>
<sst xmlns="http://schemas.openxmlformats.org/spreadsheetml/2006/main" count="1055" uniqueCount="354">
  <si>
    <t>Export Komplet</t>
  </si>
  <si>
    <t/>
  </si>
  <si>
    <t>2.0</t>
  </si>
  <si>
    <t>ZAMOK</t>
  </si>
  <si>
    <t>False</t>
  </si>
  <si>
    <t>{01250e55-6b29-4856-98df-21ef3e0658c3}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</si>
  <si>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</si>
  <si>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</si>
  <si>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</si>
  <si>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</si>
  <si>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</si>
  <si>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</si>
  <si>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</si>
  <si>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182023D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</si>
  <si>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</si>
  <si>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</si>
  <si>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historického parku-Lednické Rovné-Monument dielo</t>
  </si>
  <si>
    <t>JKSO:</t>
  </si>
  <si>
    <t>KS:</t>
  </si>
  <si>
    <t>Miesto:</t>
  </si>
  <si>
    <t xml:space="preserve"> </t>
  </si>
  <si>
    <t>Dátum:</t>
  </si>
  <si>
    <t>22. 3. 2023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</si>
  <si>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</si>
  <si>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</si>
  <si>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</si>
  <si>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</si>
  <si>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</si>
  <si>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</si>
  <si>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</si>
  <si>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</si>
  <si>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</si>
  <si>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</si>
  <si>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</si>
  <si>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</si>
  <si>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</si>
  <si>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</si>
  <si>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</si>
  <si>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</si>
  <si>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</si>
  <si>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</si>
  <si>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</si>
  <si>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</si>
  <si>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</si>
  <si>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</si>
  <si>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</si>
  <si>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</si>
  <si>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</si>
  <si>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</si>
  <si>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</si>
  <si>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</si>
  <si>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</si>
  <si>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</si>
  <si>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</si>
  <si>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</si>
  <si>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</si>
  <si>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</si>
  <si>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</si>
  <si>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</si>
  <si>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</si>
  <si>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</si>
  <si>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</si>
  <si>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</si>
  <si>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</si>
  <si>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</si>
  <si>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</si>
  <si>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</si>
  <si>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</si>
  <si>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</si>
  <si>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</si>
  <si>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</si>
  <si>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</si>
  <si>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</si>
  <si>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</si>
  <si>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</si>
  <si>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</si>
  <si>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</si>
  <si>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</si>
  <si>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Monument dielo-Pamäťová komora</t>
  </si>
  <si>
    <t>STA</t>
  </si>
  <si>
    <t>1</t>
  </si>
  <si>
    <t>{ef462f50-1ea3-4479-8484-c480d0a8b550}</t>
  </si>
  <si>
    <t>KRYCÍ LIST ROZPOČTU</t>
  </si>
  <si>
    <t>Objekt:</t>
  </si>
  <si>
    <t>SO 01 - Monument dielo-Pamäťová komora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</si>
  <si>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</si>
  <si>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</si>
  <si>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</si>
  <si>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</si>
  <si>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</si>
  <si>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</si>
  <si>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</si>
  <si>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</si>
  <si>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99 - Presun hmôt HSV</t>
  </si>
  <si>
    <t>PSV - Práce a dodávky PSV</t>
  </si>
  <si>
    <t xml:space="preserve">    711 - Izolácie proti vode a vlhkosti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</si>
  <si>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</si>
  <si>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</si>
  <si>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</si>
  <si>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</si>
  <si>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</si>
  <si>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 xml:space="preserve">    95-M - Revízie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</si>
  <si>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</si>
  <si>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</si>
  <si>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</si>
  <si>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</si>
  <si>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</si>
  <si>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</si>
  <si>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</si>
  <si>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</si>
  <si>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</si>
  <si>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</si>
  <si>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</si>
  <si>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</si>
  <si>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</si>
  <si>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</si>
  <si>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</si>
  <si>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</si>
  <si>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</si>
  <si>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</si>
  <si>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181301102.S</t>
  </si>
  <si>
    <t>Rozprestretie ornice v rovine, plocha do 500 m2, hr.do 150 mm</t>
  </si>
  <si>
    <t>m2</t>
  </si>
  <si>
    <t>4</t>
  </si>
  <si>
    <t>2</t>
  </si>
  <si>
    <t>1531673791</t>
  </si>
  <si>
    <t>M</t>
  </si>
  <si>
    <t>103640000100.S</t>
  </si>
  <si>
    <t>Zemina pre terénne úpravy - ornica</t>
  </si>
  <si>
    <t>t</t>
  </si>
  <si>
    <t>8</t>
  </si>
  <si>
    <t>-1441157763</t>
  </si>
  <si>
    <t>3</t>
  </si>
  <si>
    <t>183403153.S</t>
  </si>
  <si>
    <t>Obrobenie pôdy hrabaním v rovine</t>
  </si>
  <si>
    <t>267274493</t>
  </si>
  <si>
    <t>180402111.S</t>
  </si>
  <si>
    <t>Založenie trávnika parkového výsevom v rovine</t>
  </si>
  <si>
    <t>-1765935015</t>
  </si>
  <si>
    <t>5</t>
  </si>
  <si>
    <t>005720001400.S</t>
  </si>
  <si>
    <t>Osivá tráv - semená parkovej zmesi</t>
  </si>
  <si>
    <t>kg</t>
  </si>
  <si>
    <t>1852803754</t>
  </si>
  <si>
    <t>6</t>
  </si>
  <si>
    <t>183403161.S</t>
  </si>
  <si>
    <t>Obrobenie pôdy valcovaním v rovine</t>
  </si>
  <si>
    <t>1273551741</t>
  </si>
  <si>
    <t>Zvislé a kompletné konštrukcie</t>
  </si>
  <si>
    <t>7</t>
  </si>
  <si>
    <t>317121122.S1</t>
  </si>
  <si>
    <t>Montáž betonového prefabrikátu</t>
  </si>
  <si>
    <t>ks</t>
  </si>
  <si>
    <t>-221416994</t>
  </si>
  <si>
    <t>593720000100.S1</t>
  </si>
  <si>
    <t>Betónovy odliatok z bieleho terazza(na základe dodanej dokumentácie)</t>
  </si>
  <si>
    <t>1634922060</t>
  </si>
  <si>
    <t>99</t>
  </si>
  <si>
    <t>Presun hmôt HSV</t>
  </si>
  <si>
    <t>9</t>
  </si>
  <si>
    <t>998011001.S</t>
  </si>
  <si>
    <t>Presun hmôt pre budovy (801, 803, 812), zvislá konštr. z tehál, tvárnic, z kovu výšky do 6 m</t>
  </si>
  <si>
    <t>-44983729</t>
  </si>
  <si>
    <t>10</t>
  </si>
  <si>
    <t>998152111.S</t>
  </si>
  <si>
    <t>Presun hmôt pre obj.8154 z dielcov prefabrikovaných zo železobetónualebo predpätých, výšky do 20 m</t>
  </si>
  <si>
    <t>956564385</t>
  </si>
  <si>
    <t>PSV</t>
  </si>
  <si>
    <t>Práce a dodávky PSV</t>
  </si>
  <si>
    <t>711</t>
  </si>
  <si>
    <t>Izolácie proti vode a vlhkosti</t>
  </si>
  <si>
    <t>11</t>
  </si>
  <si>
    <t>711132107.S</t>
  </si>
  <si>
    <t>Zhotovenie izolácie proti zemnej vlhkosti nopovou fóloiu položenou voľne na ploche zvislej</t>
  </si>
  <si>
    <t>16</t>
  </si>
  <si>
    <t>-1336725581</t>
  </si>
  <si>
    <t>12</t>
  </si>
  <si>
    <t>283230002700.S</t>
  </si>
  <si>
    <t>Nopová HDPE fólia hrúbky 0,5 mm, výška nopu 8 mm, proti zemnej vlhkosti , pre spodnú stavbu</t>
  </si>
  <si>
    <t>32</t>
  </si>
  <si>
    <t>1985387708</t>
  </si>
  <si>
    <t>766</t>
  </si>
  <si>
    <t>Konštrukcie stolárske</t>
  </si>
  <si>
    <t>13</t>
  </si>
  <si>
    <t>766699211.S</t>
  </si>
  <si>
    <t>Montáž dosky lavice upevnenej na akejkoľvek konštrukcii šírky do 500 mm</t>
  </si>
  <si>
    <t>kus</t>
  </si>
  <si>
    <t>-1622809651</t>
  </si>
  <si>
    <t>14</t>
  </si>
  <si>
    <t>605460002400.1</t>
  </si>
  <si>
    <t>Lavička veľka</t>
  </si>
  <si>
    <t>-883282086</t>
  </si>
  <si>
    <t>15</t>
  </si>
  <si>
    <t>605460002400.2</t>
  </si>
  <si>
    <t>Lavička malá</t>
  </si>
  <si>
    <t>-1596540873</t>
  </si>
  <si>
    <t>767</t>
  </si>
  <si>
    <t>Konštrukcie doplnkové kovové</t>
  </si>
  <si>
    <t>767131112.S</t>
  </si>
  <si>
    <t>Montáž stien a priečok z plechu spojených zváraním</t>
  </si>
  <si>
    <t>-1531034610</t>
  </si>
  <si>
    <t>17</t>
  </si>
  <si>
    <t>767995270.S1</t>
  </si>
  <si>
    <t>Výroba dielov podľa  technickej dokumentácie(COR-TEN)</t>
  </si>
  <si>
    <t>1560637002</t>
  </si>
  <si>
    <t>18</t>
  </si>
  <si>
    <t>767111120.1</t>
  </si>
  <si>
    <t>Montáž skiel na kovovu konštrukciu</t>
  </si>
  <si>
    <t>sub</t>
  </si>
  <si>
    <t>1046217272</t>
  </si>
  <si>
    <t>19</t>
  </si>
  <si>
    <t>767995235.1</t>
  </si>
  <si>
    <t>Spojovaci a drobnymontážny material</t>
  </si>
  <si>
    <t>783844055</t>
  </si>
  <si>
    <t>998767101.S</t>
  </si>
  <si>
    <t>Presun hmôt pre kovové stavebné doplnkové konštrukcie v objektoch výšky do 6 m</t>
  </si>
  <si>
    <t>-961462391</t>
  </si>
  <si>
    <t>783</t>
  </si>
  <si>
    <t>Nátery</t>
  </si>
  <si>
    <t>21</t>
  </si>
  <si>
    <t>783690010.S</t>
  </si>
  <si>
    <t>Nátery stolárskych a tesárskych konštrukcií superhydrofóbnym náterom hr. 13 µm</t>
  </si>
  <si>
    <t>235970882</t>
  </si>
  <si>
    <t>22</t>
  </si>
  <si>
    <t>783820421.1</t>
  </si>
  <si>
    <t>Syntetický náter -  betónových konštrukcií z cementových mált, dvojnásobná penetrácia</t>
  </si>
  <si>
    <t>1599282856</t>
  </si>
  <si>
    <t>23</t>
  </si>
  <si>
    <t>783897020.1</t>
  </si>
  <si>
    <t>Náter - ochrana pred grafity(napr.Isokor AntiGraffiti)</t>
  </si>
  <si>
    <t>616093776</t>
  </si>
  <si>
    <t>Práce a dodávky M</t>
  </si>
  <si>
    <t>21-M</t>
  </si>
  <si>
    <t>Elektromontáže</t>
  </si>
  <si>
    <t>24</t>
  </si>
  <si>
    <t>210010801.S</t>
  </si>
  <si>
    <t>Lišta elektroinštalačná z PVC 20x10, uložená pevne, vkladacia</t>
  </si>
  <si>
    <t>m</t>
  </si>
  <si>
    <t>64</t>
  </si>
  <si>
    <t>233398429</t>
  </si>
  <si>
    <t>25</t>
  </si>
  <si>
    <t>345750064600.S</t>
  </si>
  <si>
    <t>Lišta hranatá z PVC, 20x10 mm</t>
  </si>
  <si>
    <t>128</t>
  </si>
  <si>
    <t>405669794</t>
  </si>
  <si>
    <t>26</t>
  </si>
  <si>
    <t>210193021.1</t>
  </si>
  <si>
    <t>Rozpájacia a istiaca plastová skriňa zapustená</t>
  </si>
  <si>
    <t>-1779340077</t>
  </si>
  <si>
    <t>27</t>
  </si>
  <si>
    <t>357110010000.S1</t>
  </si>
  <si>
    <t>Skriňa rozpájacia , istiaca a ovládacia, plastová</t>
  </si>
  <si>
    <t>1796404416</t>
  </si>
  <si>
    <t>28</t>
  </si>
  <si>
    <t>210110063.S</t>
  </si>
  <si>
    <t>Spínač špeciálny vrátane zapojenia, riadený stmievač</t>
  </si>
  <si>
    <t>873100637</t>
  </si>
  <si>
    <t>29</t>
  </si>
  <si>
    <t>345340005600.S</t>
  </si>
  <si>
    <t>Spínač časový  multifunkčný na DIN lištu 16A</t>
  </si>
  <si>
    <t>563356749</t>
  </si>
  <si>
    <t>30</t>
  </si>
  <si>
    <t>210110064.S</t>
  </si>
  <si>
    <t>Spínač špeciálny vrátane zapojenia, sumrakový spínač</t>
  </si>
  <si>
    <t>897379965</t>
  </si>
  <si>
    <t>31</t>
  </si>
  <si>
    <t>374410007300.S</t>
  </si>
  <si>
    <t>Súmrakový spínač s externým senzorom, 1-50000 lx, výstup 1x16A prepínací, IP56</t>
  </si>
  <si>
    <t>-1828941041</t>
  </si>
  <si>
    <t>210110403.S</t>
  </si>
  <si>
    <t>Modulárne vypínače 3P do 63 A na DIN lištu</t>
  </si>
  <si>
    <t>1605932097</t>
  </si>
  <si>
    <t>33</t>
  </si>
  <si>
    <t>358220041200.S</t>
  </si>
  <si>
    <t>Istiaci modulárny vypínač 3P-400 V, 25 A, 2 moduly</t>
  </si>
  <si>
    <t>-1594230244</t>
  </si>
  <si>
    <t>34</t>
  </si>
  <si>
    <t>210120401.S</t>
  </si>
  <si>
    <t>Istič vzduchový jednopólový do 63 A</t>
  </si>
  <si>
    <t>1907066397</t>
  </si>
  <si>
    <t>35</t>
  </si>
  <si>
    <t>358220001300.S</t>
  </si>
  <si>
    <t>Istič 1P, 6 A, charakteristika C, 6 kA, 1 modul</t>
  </si>
  <si>
    <t>-1097741939</t>
  </si>
  <si>
    <t>36</t>
  </si>
  <si>
    <t>210120426.S</t>
  </si>
  <si>
    <t>Zvodiče prepätia kombinované typu 1+2 (triedy B + C) 1pól, 1+1pól</t>
  </si>
  <si>
    <t>390861209</t>
  </si>
  <si>
    <t>37</t>
  </si>
  <si>
    <t>358240000600.S</t>
  </si>
  <si>
    <t>Zvodič prepätia kombinovaný 1P+N, 25kA, limp= 8kA/pól, 2 moduly</t>
  </si>
  <si>
    <t>1779786465</t>
  </si>
  <si>
    <t>38</t>
  </si>
  <si>
    <t>210130101.1</t>
  </si>
  <si>
    <t>Montáž trafa 230V/24V</t>
  </si>
  <si>
    <t>994575085</t>
  </si>
  <si>
    <t>39</t>
  </si>
  <si>
    <t>404660002200.1</t>
  </si>
  <si>
    <t>Trafo 230V/24V</t>
  </si>
  <si>
    <t>-1428732216</t>
  </si>
  <si>
    <t>40</t>
  </si>
  <si>
    <t>210130115.1</t>
  </si>
  <si>
    <t>Montáž spínacieho rele</t>
  </si>
  <si>
    <t>1541077108</t>
  </si>
  <si>
    <t>41</t>
  </si>
  <si>
    <t>358260005200.1</t>
  </si>
  <si>
    <t>Relé štandardné, I max. 0,16-13 A,  do 40 A</t>
  </si>
  <si>
    <t>-874332401</t>
  </si>
  <si>
    <t>42</t>
  </si>
  <si>
    <t>210201931.1</t>
  </si>
  <si>
    <t>Montáž a zapojenie osvetlenia</t>
  </si>
  <si>
    <t>-1989723785</t>
  </si>
  <si>
    <t>43</t>
  </si>
  <si>
    <t>348430000300.S</t>
  </si>
  <si>
    <t>Led pásik vode odolný 3528 600LED 7,2W denná biela</t>
  </si>
  <si>
    <t>-1024472416</t>
  </si>
  <si>
    <t>44</t>
  </si>
  <si>
    <t>210800101.S</t>
  </si>
  <si>
    <t>Kábel medený uložený voľne CYKY 450/750 V 2x1,5</t>
  </si>
  <si>
    <t>-1924554832</t>
  </si>
  <si>
    <t>45</t>
  </si>
  <si>
    <t>341110000100.S</t>
  </si>
  <si>
    <t>Kábel medený CYKY 2x1,5 mm2</t>
  </si>
  <si>
    <t>275244954</t>
  </si>
  <si>
    <t>46</t>
  </si>
  <si>
    <t>210800102.S</t>
  </si>
  <si>
    <t>Kábel medený uložený voľne CYKY 450/750 V 2x2,5</t>
  </si>
  <si>
    <t>1052103316</t>
  </si>
  <si>
    <t>47</t>
  </si>
  <si>
    <t>341110000200.S</t>
  </si>
  <si>
    <t>Kábel medený CYKY 2x2,5 mm2</t>
  </si>
  <si>
    <t>-410530414</t>
  </si>
  <si>
    <t>49</t>
  </si>
  <si>
    <t>998921201.S</t>
  </si>
  <si>
    <t>Presun hmôt pre montáž silnoprúdových rozvodov a zariadení v stavbe (objekte) výšky do 7 m</t>
  </si>
  <si>
    <t>%</t>
  </si>
  <si>
    <t>345772</t>
  </si>
  <si>
    <t>95-M</t>
  </si>
  <si>
    <t>Revízie</t>
  </si>
  <si>
    <t>950102001.S1</t>
  </si>
  <si>
    <t>Revízna správa(elektroinštalácia)</t>
  </si>
  <si>
    <t>1935801948</t>
  </si>
  <si>
    <t>VRN</t>
  </si>
  <si>
    <t>Investičné náklady neobsiahnuté v cenách</t>
  </si>
  <si>
    <t>50</t>
  </si>
  <si>
    <t>000400021.S</t>
  </si>
  <si>
    <t>Projektové práce - stavebná časť (stavebné objekty vrátane ich technického vybavenia). náklady na vypracovanie realizačnej dokumentácie</t>
  </si>
  <si>
    <t>eur</t>
  </si>
  <si>
    <t>1024</t>
  </si>
  <si>
    <t>1337940852</t>
  </si>
  <si>
    <t>51</t>
  </si>
  <si>
    <t>000400021.2</t>
  </si>
  <si>
    <t>Projektové práce - stavebná časť (stavebné objekty vrátane ich technického vybavenia). náklady na vypracovanie realizačnej dokumentácie-Statika</t>
  </si>
  <si>
    <t>1918157579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</si>
</sst>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A3" sqref="A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95" t="s">
        <v>13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6"/>
      <c r="BE5" s="192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96" t="s">
        <v>16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6"/>
      <c r="BE6" s="193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93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93"/>
      <c r="BS8" s="13" t="s">
        <v>6</v>
      </c>
    </row>
    <row r="9" spans="1:74" ht="14.45" customHeight="1">
      <c r="B9" s="16"/>
      <c r="AR9" s="16"/>
      <c r="BE9" s="193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93"/>
      <c r="BS10" s="13" t="s">
        <v>6</v>
      </c>
    </row>
    <row r="11" spans="1:74" ht="18.399999999999999" customHeight="1">
      <c r="B11" s="16"/>
      <c r="E11" s="21" t="s">
        <v>20</v>
      </c>
      <c r="AK11" s="23" t="s">
        <v>25</v>
      </c>
      <c r="AN11" s="21" t="s">
        <v>1</v>
      </c>
      <c r="AR11" s="16"/>
      <c r="BE11" s="193"/>
      <c r="BS11" s="13" t="s">
        <v>6</v>
      </c>
    </row>
    <row r="12" spans="1:74" ht="6.95" customHeight="1">
      <c r="B12" s="16"/>
      <c r="AR12" s="16"/>
      <c r="BE12" s="193"/>
      <c r="BS12" s="13" t="s">
        <v>6</v>
      </c>
    </row>
    <row r="13" spans="1:74" ht="12" customHeight="1">
      <c r="B13" s="16"/>
      <c r="D13" s="23" t="s">
        <v>26</v>
      </c>
      <c r="AK13" s="23" t="s">
        <v>24</v>
      </c>
      <c r="AN13" s="25" t="s">
        <v>27</v>
      </c>
      <c r="AR13" s="16"/>
      <c r="BE13" s="193"/>
      <c r="BS13" s="13" t="s">
        <v>6</v>
      </c>
    </row>
    <row r="14" spans="1:74" ht="12.75">
      <c r="B14" s="16"/>
      <c r="E14" s="197" t="s">
        <v>27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 t="s">
        <v>25</v>
      </c>
      <c r="AN14" s="25" t="s">
        <v>27</v>
      </c>
      <c r="AR14" s="16"/>
      <c r="BE14" s="193"/>
      <c r="BS14" s="13" t="s">
        <v>6</v>
      </c>
    </row>
    <row r="15" spans="1:74" ht="6.95" customHeight="1">
      <c r="B15" s="16"/>
      <c r="AR15" s="16"/>
      <c r="BE15" s="193"/>
      <c r="BS15" s="13" t="s">
        <v>4</v>
      </c>
    </row>
    <row r="16" spans="1:74" ht="12" customHeight="1">
      <c r="B16" s="16"/>
      <c r="D16" s="23" t="s">
        <v>28</v>
      </c>
      <c r="AK16" s="23" t="s">
        <v>24</v>
      </c>
      <c r="AN16" s="21" t="s">
        <v>1</v>
      </c>
      <c r="AR16" s="16"/>
      <c r="BE16" s="193"/>
      <c r="BS16" s="13" t="s">
        <v>4</v>
      </c>
    </row>
    <row r="17" spans="2:71" ht="18.399999999999999" customHeight="1">
      <c r="B17" s="16"/>
      <c r="E17" s="21" t="s">
        <v>20</v>
      </c>
      <c r="AK17" s="23" t="s">
        <v>25</v>
      </c>
      <c r="AN17" s="21" t="s">
        <v>1</v>
      </c>
      <c r="AR17" s="16"/>
      <c r="BE17" s="193"/>
      <c r="BS17" s="13" t="s">
        <v>29</v>
      </c>
    </row>
    <row r="18" spans="2:71" ht="6.95" customHeight="1">
      <c r="B18" s="16"/>
      <c r="AR18" s="16"/>
      <c r="BE18" s="193"/>
      <c r="BS18" s="13" t="s">
        <v>6</v>
      </c>
    </row>
    <row r="19" spans="2:71" ht="12" customHeight="1">
      <c r="B19" s="16"/>
      <c r="D19" s="23" t="s">
        <v>30</v>
      </c>
      <c r="AK19" s="23" t="s">
        <v>24</v>
      </c>
      <c r="AN19" s="21" t="s">
        <v>1</v>
      </c>
      <c r="AR19" s="16"/>
      <c r="BE19" s="193"/>
      <c r="BS19" s="13" t="s">
        <v>6</v>
      </c>
    </row>
    <row r="20" spans="2:71" ht="18.399999999999999" customHeight="1">
      <c r="B20" s="16"/>
      <c r="E20" s="21" t="s">
        <v>20</v>
      </c>
      <c r="AK20" s="23" t="s">
        <v>25</v>
      </c>
      <c r="AN20" s="21" t="s">
        <v>1</v>
      </c>
      <c r="AR20" s="16"/>
      <c r="BE20" s="193"/>
      <c r="BS20" s="13" t="s">
        <v>29</v>
      </c>
    </row>
    <row r="21" spans="2:71" ht="6.95" customHeight="1">
      <c r="B21" s="16"/>
      <c r="AR21" s="16"/>
      <c r="BE21" s="193"/>
    </row>
    <row r="22" spans="2:71" ht="12" customHeight="1">
      <c r="B22" s="16"/>
      <c r="D22" s="23" t="s">
        <v>31</v>
      </c>
      <c r="AR22" s="16"/>
      <c r="BE22" s="193"/>
    </row>
    <row r="23" spans="2:71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  <c r="BE23" s="193"/>
    </row>
    <row r="24" spans="2:71" ht="6.95" customHeight="1">
      <c r="B24" s="16"/>
      <c r="AR24" s="16"/>
      <c r="BE24" s="193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3"/>
    </row>
    <row r="26" spans="2:71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0">
        <f>ROUND(AG94,2)</f>
        <v>0</v>
      </c>
      <c r="AL26" s="201"/>
      <c r="AM26" s="201"/>
      <c r="AN26" s="201"/>
      <c r="AO26" s="201"/>
      <c r="AR26" s="28"/>
      <c r="BE26" s="193"/>
    </row>
    <row r="27" spans="2:71" s="1" customFormat="1" ht="6.95" customHeight="1">
      <c r="B27" s="28"/>
      <c r="AR27" s="28"/>
      <c r="BE27" s="193"/>
    </row>
    <row r="28" spans="2:71" s="1" customFormat="1" ht="12.75">
      <c r="B28" s="28"/>
      <c r="L28" s="202" t="s">
        <v>33</v>
      </c>
      <c r="M28" s="202"/>
      <c r="N28" s="202"/>
      <c r="O28" s="202"/>
      <c r="P28" s="202"/>
      <c r="W28" s="202" t="s">
        <v>34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35</v>
      </c>
      <c r="AL28" s="202"/>
      <c r="AM28" s="202"/>
      <c r="AN28" s="202"/>
      <c r="AO28" s="202"/>
      <c r="AR28" s="28"/>
      <c r="BE28" s="193"/>
    </row>
    <row r="29" spans="2:71" s="2" customFormat="1" ht="14.45" customHeight="1">
      <c r="B29" s="31"/>
      <c r="D29" s="23" t="s">
        <v>36</v>
      </c>
      <c r="F29" s="32" t="s">
        <v>37</v>
      </c>
      <c r="L29" s="184">
        <v>0.2</v>
      </c>
      <c r="M29" s="183"/>
      <c r="N29" s="183"/>
      <c r="O29" s="183"/>
      <c r="P29" s="183"/>
      <c r="Q29" s="33"/>
      <c r="R29" s="33"/>
      <c r="S29" s="33"/>
      <c r="T29" s="33"/>
      <c r="U29" s="33"/>
      <c r="V29" s="3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F29" s="33"/>
      <c r="AG29" s="33"/>
      <c r="AH29" s="33"/>
      <c r="AI29" s="33"/>
      <c r="AJ29" s="33"/>
      <c r="AK29" s="182">
        <f>ROUND(AV94, 2)</f>
        <v>0</v>
      </c>
      <c r="AL29" s="183"/>
      <c r="AM29" s="183"/>
      <c r="AN29" s="183"/>
      <c r="AO29" s="183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  <c r="BE29" s="194"/>
    </row>
    <row r="30" spans="2:71" s="2" customFormat="1" ht="14.45" customHeight="1">
      <c r="B30" s="31"/>
      <c r="F30" s="32" t="s">
        <v>38</v>
      </c>
      <c r="L30" s="184">
        <v>0.2</v>
      </c>
      <c r="M30" s="183"/>
      <c r="N30" s="183"/>
      <c r="O30" s="183"/>
      <c r="P30" s="183"/>
      <c r="Q30" s="33"/>
      <c r="R30" s="33"/>
      <c r="S30" s="33"/>
      <c r="T30" s="33"/>
      <c r="U30" s="33"/>
      <c r="V30" s="3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F30" s="33"/>
      <c r="AG30" s="33"/>
      <c r="AH30" s="33"/>
      <c r="AI30" s="33"/>
      <c r="AJ30" s="33"/>
      <c r="AK30" s="182">
        <f>ROUND(AW94, 2)</f>
        <v>0</v>
      </c>
      <c r="AL30" s="183"/>
      <c r="AM30" s="183"/>
      <c r="AN30" s="183"/>
      <c r="AO30" s="183"/>
      <c r="AP30" s="33"/>
      <c r="AQ30" s="33"/>
      <c r="AR30" s="34"/>
      <c r="AS30" s="33"/>
      <c r="AT30" s="33"/>
      <c r="AU30" s="33"/>
      <c r="AV30" s="33"/>
      <c r="AW30" s="33"/>
      <c r="AX30" s="33"/>
      <c r="AY30" s="33"/>
      <c r="AZ30" s="33"/>
      <c r="BE30" s="194"/>
    </row>
    <row r="31" spans="2:71" s="2" customFormat="1" ht="14.45" hidden="1" customHeight="1">
      <c r="B31" s="31"/>
      <c r="F31" s="23" t="s">
        <v>39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1"/>
      <c r="BE31" s="194"/>
    </row>
    <row r="32" spans="2:71" s="2" customFormat="1" ht="14.45" hidden="1" customHeight="1">
      <c r="B32" s="31"/>
      <c r="F32" s="23" t="s">
        <v>40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1"/>
      <c r="BE32" s="194"/>
    </row>
    <row r="33" spans="2:57" s="2" customFormat="1" ht="14.45" hidden="1" customHeight="1">
      <c r="B33" s="31"/>
      <c r="F33" s="32" t="s">
        <v>41</v>
      </c>
      <c r="L33" s="184">
        <v>0</v>
      </c>
      <c r="M33" s="183"/>
      <c r="N33" s="183"/>
      <c r="O33" s="183"/>
      <c r="P33" s="183"/>
      <c r="Q33" s="33"/>
      <c r="R33" s="33"/>
      <c r="S33" s="33"/>
      <c r="T33" s="33"/>
      <c r="U33" s="33"/>
      <c r="V33" s="3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F33" s="33"/>
      <c r="AG33" s="33"/>
      <c r="AH33" s="33"/>
      <c r="AI33" s="33"/>
      <c r="AJ33" s="33"/>
      <c r="AK33" s="182">
        <v>0</v>
      </c>
      <c r="AL33" s="183"/>
      <c r="AM33" s="183"/>
      <c r="AN33" s="183"/>
      <c r="AO33" s="183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  <c r="BE33" s="194"/>
    </row>
    <row r="34" spans="2:57" s="1" customFormat="1" ht="6.95" customHeight="1">
      <c r="B34" s="28"/>
      <c r="AR34" s="28"/>
      <c r="BE34" s="193"/>
    </row>
    <row r="35" spans="2:57" s="1" customFormat="1" ht="25.9" customHeight="1">
      <c r="B35" s="28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85" t="s">
        <v>44</v>
      </c>
      <c r="Y35" s="186"/>
      <c r="Z35" s="186"/>
      <c r="AA35" s="186"/>
      <c r="AB35" s="186"/>
      <c r="AC35" s="37"/>
      <c r="AD35" s="37"/>
      <c r="AE35" s="37"/>
      <c r="AF35" s="37"/>
      <c r="AG35" s="37"/>
      <c r="AH35" s="37"/>
      <c r="AI35" s="37"/>
      <c r="AJ35" s="37"/>
      <c r="AK35" s="187">
        <f>SUM(AK26:AK33)</f>
        <v>0</v>
      </c>
      <c r="AL35" s="186"/>
      <c r="AM35" s="186"/>
      <c r="AN35" s="186"/>
      <c r="AO35" s="188"/>
      <c r="AP35" s="35"/>
      <c r="AQ35" s="35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1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1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1" t="s">
        <v>47</v>
      </c>
      <c r="AI60" s="30"/>
      <c r="AJ60" s="30"/>
      <c r="AK60" s="30"/>
      <c r="AL60" s="30"/>
      <c r="AM60" s="41" t="s">
        <v>48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39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50</v>
      </c>
      <c r="AI64" s="40"/>
      <c r="AJ64" s="40"/>
      <c r="AK64" s="40"/>
      <c r="AL64" s="40"/>
      <c r="AM64" s="40"/>
      <c r="AN64" s="40"/>
      <c r="AO64" s="40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1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1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1" t="s">
        <v>47</v>
      </c>
      <c r="AI75" s="30"/>
      <c r="AJ75" s="30"/>
      <c r="AK75" s="30"/>
      <c r="AL75" s="30"/>
      <c r="AM75" s="41" t="s">
        <v>48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</row>
    <row r="82" spans="1:91" s="1" customFormat="1" ht="24.95" customHeight="1">
      <c r="B82" s="28"/>
      <c r="C82" s="17" t="s">
        <v>51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6"/>
      <c r="C84" s="23" t="s">
        <v>12</v>
      </c>
      <c r="L84" s="3" t="str">
        <f>K5</f>
        <v>182023D</v>
      </c>
      <c r="AR84" s="46"/>
    </row>
    <row r="85" spans="1:91" s="4" customFormat="1" ht="36.950000000000003" customHeight="1">
      <c r="B85" s="47"/>
      <c r="C85" s="48" t="s">
        <v>15</v>
      </c>
      <c r="L85" s="173" t="str">
        <f>K6</f>
        <v>Rekonštrukcia historického parku-Lednické Rovné-Monument dielo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7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49" t="str">
        <f>IF(K8="","",K8)</f>
        <v xml:space="preserve"> </v>
      </c>
      <c r="AI87" s="23" t="s">
        <v>21</v>
      </c>
      <c r="AM87" s="175" t="str">
        <f>IF(AN8= "","",AN8)</f>
        <v>22. 3. 2023</v>
      </c>
      <c r="AN87" s="175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23</v>
      </c>
      <c r="L89" s="3" t="str">
        <f>IF(E11= "","",E11)</f>
        <v xml:space="preserve"> </v>
      </c>
      <c r="AI89" s="23" t="s">
        <v>28</v>
      </c>
      <c r="AM89" s="176" t="str">
        <f>IF(E17="","",E17)</f>
        <v xml:space="preserve"> </v>
      </c>
      <c r="AN89" s="177"/>
      <c r="AO89" s="177"/>
      <c r="AP89" s="177"/>
      <c r="AR89" s="28"/>
      <c r="AS89" s="178" t="s">
        <v>52</v>
      </c>
      <c r="AT89" s="179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28"/>
      <c r="C90" s="23" t="s">
        <v>26</v>
      </c>
      <c r="L90" s="3" t="str">
        <f>IF(E14= "Vyplň údaj","",E14)</f>
        <v/>
      </c>
      <c r="AI90" s="23" t="s">
        <v>30</v>
      </c>
      <c r="AM90" s="176" t="str">
        <f>IF(E20="","",E20)</f>
        <v xml:space="preserve"> </v>
      </c>
      <c r="AN90" s="177"/>
      <c r="AO90" s="177"/>
      <c r="AP90" s="177"/>
      <c r="AR90" s="28"/>
      <c r="AS90" s="180"/>
      <c r="AT90" s="181"/>
      <c r="BD90" s="53"/>
    </row>
    <row r="91" spans="1:91" s="1" customFormat="1" ht="10.9" customHeight="1">
      <c r="B91" s="28"/>
      <c r="AR91" s="28"/>
      <c r="AS91" s="180"/>
      <c r="AT91" s="181"/>
      <c r="BD91" s="53"/>
    </row>
    <row r="92" spans="1:91" s="1" customFormat="1" ht="29.25" customHeight="1">
      <c r="B92" s="28"/>
      <c r="C92" s="163" t="s">
        <v>53</v>
      </c>
      <c r="D92" s="164"/>
      <c r="E92" s="164"/>
      <c r="F92" s="164"/>
      <c r="G92" s="164"/>
      <c r="H92" s="54"/>
      <c r="I92" s="165" t="s">
        <v>54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55</v>
      </c>
      <c r="AH92" s="164"/>
      <c r="AI92" s="164"/>
      <c r="AJ92" s="164"/>
      <c r="AK92" s="164"/>
      <c r="AL92" s="164"/>
      <c r="AM92" s="164"/>
      <c r="AN92" s="165" t="s">
        <v>56</v>
      </c>
      <c r="AO92" s="164"/>
      <c r="AP92" s="167"/>
      <c r="AQ92" s="55" t="s">
        <v>57</v>
      </c>
      <c r="AR92" s="28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0.9" customHeight="1">
      <c r="B93" s="28"/>
      <c r="AR93" s="28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5</v>
      </c>
      <c r="BX94" s="69" t="s">
        <v>75</v>
      </c>
      <c r="CL94" s="69" t="s">
        <v>1</v>
      </c>
    </row>
    <row r="95" spans="1:91" s="6" customFormat="1" ht="16.5" customHeight="1">
      <c r="A95" s="71" t="s">
        <v>76</v>
      </c>
      <c r="B95" s="72"/>
      <c r="C95" s="73"/>
      <c r="D95" s="170" t="s">
        <v>77</v>
      </c>
      <c r="E95" s="170"/>
      <c r="F95" s="170"/>
      <c r="G95" s="170"/>
      <c r="H95" s="170"/>
      <c r="I95" s="74"/>
      <c r="J95" s="170" t="s">
        <v>78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'SO 01 - Monument dielo-Pa...'!J30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5" t="s">
        <v>79</v>
      </c>
      <c r="AR95" s="72"/>
      <c r="AS95" s="76">
        <v>0</v>
      </c>
      <c r="AT95" s="77">
        <f>ROUND(SUM(AV95:AW95),2)</f>
        <v>0</v>
      </c>
      <c r="AU95" s="78">
        <f>'SO 01 - Monument dielo-Pa...'!P129</f>
        <v>0</v>
      </c>
      <c r="AV95" s="77">
        <f>'SO 01 - Monument dielo-Pa...'!J33</f>
        <v>0</v>
      </c>
      <c r="AW95" s="77">
        <f>'SO 01 - Monument dielo-Pa...'!J34</f>
        <v>0</v>
      </c>
      <c r="AX95" s="77">
        <f>'SO 01 - Monument dielo-Pa...'!J35</f>
        <v>0</v>
      </c>
      <c r="AY95" s="77">
        <f>'SO 01 - Monument dielo-Pa...'!J36</f>
        <v>0</v>
      </c>
      <c r="AZ95" s="77">
        <f>'SO 01 - Monument dielo-Pa...'!F33</f>
        <v>0</v>
      </c>
      <c r="BA95" s="77">
        <f>'SO 01 - Monument dielo-Pa...'!F34</f>
        <v>0</v>
      </c>
      <c r="BB95" s="77">
        <f>'SO 01 - Monument dielo-Pa...'!F35</f>
        <v>0</v>
      </c>
      <c r="BC95" s="77">
        <f>'SO 01 - Monument dielo-Pa...'!F36</f>
        <v>0</v>
      </c>
      <c r="BD95" s="79">
        <f>'SO 01 - Monument dielo-Pa...'!F37</f>
        <v>0</v>
      </c>
      <c r="BT95" s="80" t="s">
        <v>80</v>
      </c>
      <c r="BV95" s="80" t="s">
        <v>74</v>
      </c>
      <c r="BW95" s="80" t="s">
        <v>81</v>
      </c>
      <c r="BX95" s="80" t="s">
        <v>5</v>
      </c>
      <c r="CL95" s="80" t="s">
        <v>1</v>
      </c>
      <c r="CM95" s="80" t="s">
        <v>72</v>
      </c>
    </row>
    <row r="96" spans="1:91" s="1" customFormat="1" ht="30" customHeight="1">
      <c r="B96" s="28"/>
      <c r="AR96" s="28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</row>
  </sheetData>
  <sheetProtection algorithmName="SHA-512" hashValue="4rjyLszrdKGX7qCMs72av5tC3lP8pRsdmcvwlJuN5x3sP68lPiBs0mCObnYFZmejDBUtktB+ZQa1Q5JaYFrWkA==" saltValue="TMS2uTTMdHhUEskHEdTY24CMME61YDoPRcIxTaDR9EYQbZVezcqsckcuF+wrRqsa+p8BvlWC5IfPjM1e5MzO4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Monument dielo-P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4"/>
  <sheetViews>
    <sheetView showGridLines="0" tabSelected="1" workbookViewId="0">
      <selection activeCell="D4" sqref="D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82</v>
      </c>
      <c r="L4" s="16"/>
      <c r="M4" s="81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4" t="str">
        <f>'Rekapitulácia stavby'!K6</f>
        <v>Rekonštrukcia historického parku-Lednické Rovné-Monument dielo</v>
      </c>
      <c r="F7" s="205"/>
      <c r="G7" s="205"/>
      <c r="H7" s="205"/>
      <c r="L7" s="16"/>
    </row>
    <row r="8" spans="2:46" s="1" customFormat="1" ht="12" customHeight="1">
      <c r="B8" s="28"/>
      <c r="D8" s="23" t="s">
        <v>83</v>
      </c>
      <c r="L8" s="28"/>
    </row>
    <row r="9" spans="2:46" s="1" customFormat="1" ht="16.5" customHeight="1">
      <c r="B9" s="28"/>
      <c r="E9" s="173" t="s">
        <v>84</v>
      </c>
      <c r="F9" s="203"/>
      <c r="G9" s="203"/>
      <c r="H9" s="203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0" t="str">
        <f>'Rekapitulácia stavby'!AN8</f>
        <v>22. 3. 2023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tr">
        <f>IF('Rekapitulácia stavby'!AN10="","",'Rekapitulácia stavby'!AN10)</f>
        <v/>
      </c>
      <c r="L14" s="28"/>
    </row>
    <row r="15" spans="2:46" s="1" customFormat="1" ht="18" customHeight="1">
      <c r="B15" s="28"/>
      <c r="E15" s="21" t="str">
        <f>IF('Rekapitulácia stavby'!E11="","",'Rekapitulácia stavby'!E11)</f>
        <v xml:space="preserve"> </v>
      </c>
      <c r="I15" s="23" t="s">
        <v>25</v>
      </c>
      <c r="J15" s="21" t="str">
        <f>IF('Rekapitulácia stavby'!AN11="","",'Rekapitulácia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6" t="str">
        <f>'Rekapitulácia stavby'!E14</f>
        <v>Vyplň údaj</v>
      </c>
      <c r="F18" s="195"/>
      <c r="G18" s="195"/>
      <c r="H18" s="195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25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30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31</v>
      </c>
      <c r="L26" s="28"/>
    </row>
    <row r="27" spans="2:12" s="7" customFormat="1" ht="16.5" customHeight="1">
      <c r="B27" s="82"/>
      <c r="E27" s="199" t="s">
        <v>1</v>
      </c>
      <c r="F27" s="199"/>
      <c r="G27" s="199"/>
      <c r="H27" s="199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1"/>
      <c r="E29" s="51"/>
      <c r="F29" s="51"/>
      <c r="G29" s="51"/>
      <c r="H29" s="51"/>
      <c r="I29" s="51"/>
      <c r="J29" s="51"/>
      <c r="K29" s="51"/>
      <c r="L29" s="28"/>
    </row>
    <row r="30" spans="2:12" s="1" customFormat="1" ht="25.35" customHeight="1">
      <c r="B30" s="28"/>
      <c r="D30" s="83" t="s">
        <v>32</v>
      </c>
      <c r="J30" s="63">
        <f>ROUND(J129, 2)</f>
        <v>0</v>
      </c>
      <c r="L30" s="28"/>
    </row>
    <row r="31" spans="2:12" s="1" customFormat="1" ht="6.95" customHeight="1">
      <c r="B31" s="28"/>
      <c r="D31" s="51"/>
      <c r="E31" s="51"/>
      <c r="F31" s="51"/>
      <c r="G31" s="51"/>
      <c r="H31" s="51"/>
      <c r="I31" s="51"/>
      <c r="J31" s="51"/>
      <c r="K31" s="51"/>
      <c r="L31" s="28"/>
    </row>
    <row r="32" spans="2:12" s="1" customFormat="1" ht="14.45" customHeight="1">
      <c r="B32" s="28"/>
      <c r="F32" s="84" t="s">
        <v>34</v>
      </c>
      <c r="I32" s="84" t="s">
        <v>33</v>
      </c>
      <c r="J32" s="84" t="s">
        <v>35</v>
      </c>
      <c r="L32" s="28"/>
    </row>
    <row r="33" spans="2:12" s="1" customFormat="1" ht="14.45" customHeight="1">
      <c r="B33" s="28"/>
      <c r="D33" s="85" t="s">
        <v>36</v>
      </c>
      <c r="E33" s="32" t="s">
        <v>37</v>
      </c>
      <c r="F33" s="86">
        <f>ROUND((SUM(BE129:BE193)),  2)</f>
        <v>0</v>
      </c>
      <c r="G33" s="87"/>
      <c r="H33" s="87"/>
      <c r="I33" s="88">
        <v>0.2</v>
      </c>
      <c r="J33" s="86">
        <f>ROUND(((SUM(BE129:BE193))*I33),  2)</f>
        <v>0</v>
      </c>
      <c r="L33" s="28"/>
    </row>
    <row r="34" spans="2:12" s="1" customFormat="1" ht="14.45" customHeight="1">
      <c r="B34" s="28"/>
      <c r="E34" s="32" t="s">
        <v>38</v>
      </c>
      <c r="F34" s="86">
        <f>ROUND((SUM(BF129:BF193)),  2)</f>
        <v>0</v>
      </c>
      <c r="G34" s="87"/>
      <c r="H34" s="87"/>
      <c r="I34" s="88">
        <v>0.2</v>
      </c>
      <c r="J34" s="86">
        <f>ROUND(((SUM(BF129:BF193))*I34),  2)</f>
        <v>0</v>
      </c>
      <c r="L34" s="28"/>
    </row>
    <row r="35" spans="2:12" s="1" customFormat="1" ht="14.45" hidden="1" customHeight="1">
      <c r="B35" s="28"/>
      <c r="E35" s="23" t="s">
        <v>39</v>
      </c>
      <c r="F35" s="89">
        <f>ROUND((SUM(BG129:BG193)),  2)</f>
        <v>0</v>
      </c>
      <c r="I35" s="90">
        <v>0.2</v>
      </c>
      <c r="J35" s="89">
        <f>0</f>
        <v>0</v>
      </c>
      <c r="L35" s="28"/>
    </row>
    <row r="36" spans="2:12" s="1" customFormat="1" ht="14.45" hidden="1" customHeight="1">
      <c r="B36" s="28"/>
      <c r="E36" s="23" t="s">
        <v>40</v>
      </c>
      <c r="F36" s="89">
        <f>ROUND((SUM(BH129:BH193)),  2)</f>
        <v>0</v>
      </c>
      <c r="I36" s="90">
        <v>0.2</v>
      </c>
      <c r="J36" s="89">
        <f>0</f>
        <v>0</v>
      </c>
      <c r="L36" s="28"/>
    </row>
    <row r="37" spans="2:12" s="1" customFormat="1" ht="14.45" hidden="1" customHeight="1">
      <c r="B37" s="28"/>
      <c r="E37" s="32" t="s">
        <v>41</v>
      </c>
      <c r="F37" s="86">
        <f>ROUND((SUM(BI129:BI193)),  2)</f>
        <v>0</v>
      </c>
      <c r="G37" s="87"/>
      <c r="H37" s="87"/>
      <c r="I37" s="88">
        <v>0</v>
      </c>
      <c r="J37" s="86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1"/>
      <c r="D39" s="92" t="s">
        <v>42</v>
      </c>
      <c r="E39" s="54"/>
      <c r="F39" s="54"/>
      <c r="G39" s="93" t="s">
        <v>43</v>
      </c>
      <c r="H39" s="94" t="s">
        <v>44</v>
      </c>
      <c r="I39" s="54"/>
      <c r="J39" s="95">
        <f>SUM(J30:J37)</f>
        <v>0</v>
      </c>
      <c r="K39" s="96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1" t="s">
        <v>47</v>
      </c>
      <c r="E61" s="30"/>
      <c r="F61" s="97" t="s">
        <v>48</v>
      </c>
      <c r="G61" s="41" t="s">
        <v>47</v>
      </c>
      <c r="H61" s="30"/>
      <c r="I61" s="30"/>
      <c r="J61" s="98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9" t="s">
        <v>49</v>
      </c>
      <c r="E65" s="40"/>
      <c r="F65" s="40"/>
      <c r="G65" s="39" t="s">
        <v>50</v>
      </c>
      <c r="H65" s="40"/>
      <c r="I65" s="40"/>
      <c r="J65" s="40"/>
      <c r="K65" s="40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1" t="s">
        <v>47</v>
      </c>
      <c r="E76" s="30"/>
      <c r="F76" s="97" t="s">
        <v>48</v>
      </c>
      <c r="G76" s="41" t="s">
        <v>47</v>
      </c>
      <c r="H76" s="30"/>
      <c r="I76" s="30"/>
      <c r="J76" s="98" t="s">
        <v>48</v>
      </c>
      <c r="K76" s="30"/>
      <c r="L76" s="28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8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8"/>
    </row>
    <row r="82" spans="2:47" s="1" customFormat="1" ht="24.95" customHeight="1">
      <c r="B82" s="28"/>
      <c r="C82" s="17" t="s">
        <v>85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04" t="str">
        <f>E7</f>
        <v>Rekonštrukcia historického parku-Lednické Rovné-Monument dielo</v>
      </c>
      <c r="F85" s="205"/>
      <c r="G85" s="205"/>
      <c r="H85" s="205"/>
      <c r="L85" s="28"/>
    </row>
    <row r="86" spans="2:47" s="1" customFormat="1" ht="12" customHeight="1">
      <c r="B86" s="28"/>
      <c r="C86" s="23" t="s">
        <v>83</v>
      </c>
      <c r="L86" s="28"/>
    </row>
    <row r="87" spans="2:47" s="1" customFormat="1" ht="16.5" customHeight="1">
      <c r="B87" s="28"/>
      <c r="E87" s="173" t="str">
        <f>E9</f>
        <v>SO 01 - Monument dielo-Pamäťová komora</v>
      </c>
      <c r="F87" s="203"/>
      <c r="G87" s="203"/>
      <c r="H87" s="203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0" t="str">
        <f>IF(J12="","",J12)</f>
        <v>22. 3. 2023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 xml:space="preserve"> </v>
      </c>
      <c r="I91" s="23" t="s">
        <v>28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30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99" t="s">
        <v>86</v>
      </c>
      <c r="D94" s="91"/>
      <c r="E94" s="91"/>
      <c r="F94" s="91"/>
      <c r="G94" s="91"/>
      <c r="H94" s="91"/>
      <c r="I94" s="91"/>
      <c r="J94" s="100" t="s">
        <v>87</v>
      </c>
      <c r="K94" s="91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1" t="s">
        <v>88</v>
      </c>
      <c r="J96" s="63">
        <f>J129</f>
        <v>0</v>
      </c>
      <c r="L96" s="28"/>
      <c r="AU96" s="13" t="s">
        <v>89</v>
      </c>
    </row>
    <row r="97" spans="2:12" s="8" customFormat="1" ht="24.95" customHeight="1">
      <c r="B97" s="102"/>
      <c r="D97" s="103" t="s">
        <v>90</v>
      </c>
      <c r="E97" s="104"/>
      <c r="F97" s="104"/>
      <c r="G97" s="104"/>
      <c r="H97" s="104"/>
      <c r="I97" s="104"/>
      <c r="J97" s="105">
        <f>J130</f>
        <v>0</v>
      </c>
      <c r="L97" s="102"/>
    </row>
    <row r="98" spans="2:12" s="9" customFormat="1" ht="19.899999999999999" customHeight="1">
      <c r="B98" s="106"/>
      <c r="D98" s="107" t="s">
        <v>91</v>
      </c>
      <c r="E98" s="108"/>
      <c r="F98" s="108"/>
      <c r="G98" s="108"/>
      <c r="H98" s="108"/>
      <c r="I98" s="108"/>
      <c r="J98" s="109">
        <f>J131</f>
        <v>0</v>
      </c>
      <c r="L98" s="106"/>
    </row>
    <row r="99" spans="2:12" s="9" customFormat="1" ht="19.899999999999999" customHeight="1">
      <c r="B99" s="106"/>
      <c r="D99" s="107" t="s">
        <v>92</v>
      </c>
      <c r="E99" s="108"/>
      <c r="F99" s="108"/>
      <c r="G99" s="108"/>
      <c r="H99" s="108"/>
      <c r="I99" s="108"/>
      <c r="J99" s="109">
        <f>J138</f>
        <v>0</v>
      </c>
      <c r="L99" s="106"/>
    </row>
    <row r="100" spans="2:12" s="9" customFormat="1" ht="19.899999999999999" customHeight="1">
      <c r="B100" s="106"/>
      <c r="D100" s="107" t="s">
        <v>93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2:12" s="8" customFormat="1" ht="24.95" customHeight="1">
      <c r="B101" s="102"/>
      <c r="D101" s="103" t="s">
        <v>94</v>
      </c>
      <c r="E101" s="104"/>
      <c r="F101" s="104"/>
      <c r="G101" s="104"/>
      <c r="H101" s="104"/>
      <c r="I101" s="104"/>
      <c r="J101" s="105">
        <f>J144</f>
        <v>0</v>
      </c>
      <c r="L101" s="102"/>
    </row>
    <row r="102" spans="2:12" s="9" customFormat="1" ht="19.899999999999999" customHeight="1">
      <c r="B102" s="106"/>
      <c r="D102" s="107" t="s">
        <v>95</v>
      </c>
      <c r="E102" s="108"/>
      <c r="F102" s="108"/>
      <c r="G102" s="108"/>
      <c r="H102" s="108"/>
      <c r="I102" s="108"/>
      <c r="J102" s="109">
        <f>J145</f>
        <v>0</v>
      </c>
      <c r="L102" s="106"/>
    </row>
    <row r="103" spans="2:12" s="9" customFormat="1" ht="19.899999999999999" customHeight="1">
      <c r="B103" s="106"/>
      <c r="D103" s="107" t="s">
        <v>96</v>
      </c>
      <c r="E103" s="108"/>
      <c r="F103" s="108"/>
      <c r="G103" s="108"/>
      <c r="H103" s="108"/>
      <c r="I103" s="108"/>
      <c r="J103" s="109">
        <f>J148</f>
        <v>0</v>
      </c>
      <c r="L103" s="106"/>
    </row>
    <row r="104" spans="2:12" s="9" customFormat="1" ht="19.899999999999999" customHeight="1">
      <c r="B104" s="106"/>
      <c r="D104" s="107" t="s">
        <v>97</v>
      </c>
      <c r="E104" s="108"/>
      <c r="F104" s="108"/>
      <c r="G104" s="108"/>
      <c r="H104" s="108"/>
      <c r="I104" s="108"/>
      <c r="J104" s="109">
        <f>J152</f>
        <v>0</v>
      </c>
      <c r="L104" s="106"/>
    </row>
    <row r="105" spans="2:12" s="9" customFormat="1" ht="19.899999999999999" customHeight="1">
      <c r="B105" s="106"/>
      <c r="D105" s="107" t="s">
        <v>98</v>
      </c>
      <c r="E105" s="108"/>
      <c r="F105" s="108"/>
      <c r="G105" s="108"/>
      <c r="H105" s="108"/>
      <c r="I105" s="108"/>
      <c r="J105" s="109">
        <f>J158</f>
        <v>0</v>
      </c>
      <c r="L105" s="106"/>
    </row>
    <row r="106" spans="2:12" s="8" customFormat="1" ht="24.95" customHeight="1">
      <c r="B106" s="102"/>
      <c r="D106" s="103" t="s">
        <v>99</v>
      </c>
      <c r="E106" s="104"/>
      <c r="F106" s="104"/>
      <c r="G106" s="104"/>
      <c r="H106" s="104"/>
      <c r="I106" s="104"/>
      <c r="J106" s="105">
        <f>J162</f>
        <v>0</v>
      </c>
      <c r="L106" s="102"/>
    </row>
    <row r="107" spans="2:12" s="9" customFormat="1" ht="19.899999999999999" customHeight="1">
      <c r="B107" s="106"/>
      <c r="D107" s="107" t="s">
        <v>100</v>
      </c>
      <c r="E107" s="108"/>
      <c r="F107" s="108"/>
      <c r="G107" s="108"/>
      <c r="H107" s="108"/>
      <c r="I107" s="108"/>
      <c r="J107" s="109">
        <f>J163</f>
        <v>0</v>
      </c>
      <c r="L107" s="106"/>
    </row>
    <row r="108" spans="2:12" s="9" customFormat="1" ht="19.899999999999999" customHeight="1">
      <c r="B108" s="106"/>
      <c r="D108" s="107" t="s">
        <v>101</v>
      </c>
      <c r="E108" s="108"/>
      <c r="F108" s="108"/>
      <c r="G108" s="108"/>
      <c r="H108" s="108"/>
      <c r="I108" s="108"/>
      <c r="J108" s="109">
        <f>J189</f>
        <v>0</v>
      </c>
      <c r="L108" s="106"/>
    </row>
    <row r="109" spans="2:12" s="8" customFormat="1" ht="24.95" customHeight="1">
      <c r="B109" s="102"/>
      <c r="D109" s="103" t="s">
        <v>102</v>
      </c>
      <c r="E109" s="104"/>
      <c r="F109" s="104"/>
      <c r="G109" s="104"/>
      <c r="H109" s="104"/>
      <c r="I109" s="104"/>
      <c r="J109" s="105">
        <f>J191</f>
        <v>0</v>
      </c>
      <c r="L109" s="102"/>
    </row>
    <row r="110" spans="2:12" s="1" customFormat="1" ht="21.75" customHeight="1">
      <c r="B110" s="28"/>
      <c r="L110" s="28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5" spans="2:20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28"/>
    </row>
    <row r="116" spans="2:20" s="1" customFormat="1" ht="24.95" customHeight="1">
      <c r="B116" s="28"/>
      <c r="C116" s="17" t="s">
        <v>103</v>
      </c>
      <c r="L116" s="28"/>
    </row>
    <row r="117" spans="2:20" s="1" customFormat="1" ht="6.95" customHeight="1">
      <c r="B117" s="28"/>
      <c r="L117" s="28"/>
    </row>
    <row r="118" spans="2:20" s="1" customFormat="1" ht="12" customHeight="1">
      <c r="B118" s="28"/>
      <c r="C118" s="23" t="s">
        <v>15</v>
      </c>
      <c r="L118" s="28"/>
    </row>
    <row r="119" spans="2:20" s="1" customFormat="1" ht="16.5" customHeight="1">
      <c r="B119" s="28"/>
      <c r="E119" s="204" t="str">
        <f>E7</f>
        <v>Rekonštrukcia historického parku-Lednické Rovné-Monument dielo</v>
      </c>
      <c r="F119" s="205"/>
      <c r="G119" s="205"/>
      <c r="H119" s="205"/>
      <c r="L119" s="28"/>
    </row>
    <row r="120" spans="2:20" s="1" customFormat="1" ht="12" customHeight="1">
      <c r="B120" s="28"/>
      <c r="C120" s="23" t="s">
        <v>83</v>
      </c>
      <c r="L120" s="28"/>
    </row>
    <row r="121" spans="2:20" s="1" customFormat="1" ht="16.5" customHeight="1">
      <c r="B121" s="28"/>
      <c r="E121" s="173" t="str">
        <f>E9</f>
        <v>SO 01 - Monument dielo-Pamäťová komora</v>
      </c>
      <c r="F121" s="203"/>
      <c r="G121" s="203"/>
      <c r="H121" s="203"/>
      <c r="L121" s="28"/>
    </row>
    <row r="122" spans="2:20" s="1" customFormat="1" ht="6.95" customHeight="1">
      <c r="B122" s="28"/>
      <c r="L122" s="28"/>
    </row>
    <row r="123" spans="2:20" s="1" customFormat="1" ht="12" customHeight="1">
      <c r="B123" s="28"/>
      <c r="C123" s="23" t="s">
        <v>19</v>
      </c>
      <c r="F123" s="21" t="str">
        <f>F12</f>
        <v xml:space="preserve"> </v>
      </c>
      <c r="I123" s="23" t="s">
        <v>21</v>
      </c>
      <c r="J123" s="50" t="str">
        <f>IF(J12="","",J12)</f>
        <v>22. 3. 2023</v>
      </c>
      <c r="L123" s="28"/>
    </row>
    <row r="124" spans="2:20" s="1" customFormat="1" ht="6.95" customHeight="1">
      <c r="B124" s="28"/>
      <c r="L124" s="28"/>
    </row>
    <row r="125" spans="2:20" s="1" customFormat="1" ht="15.2" customHeight="1">
      <c r="B125" s="28"/>
      <c r="C125" s="23" t="s">
        <v>23</v>
      </c>
      <c r="F125" s="21" t="str">
        <f>E15</f>
        <v xml:space="preserve"> </v>
      </c>
      <c r="I125" s="23" t="s">
        <v>28</v>
      </c>
      <c r="J125" s="26" t="str">
        <f>E21</f>
        <v xml:space="preserve"> </v>
      </c>
      <c r="L125" s="28"/>
    </row>
    <row r="126" spans="2:20" s="1" customFormat="1" ht="15.2" customHeight="1">
      <c r="B126" s="28"/>
      <c r="C126" s="23" t="s">
        <v>26</v>
      </c>
      <c r="F126" s="21" t="str">
        <f>IF(E18="","",E18)</f>
        <v>Vyplň údaj</v>
      </c>
      <c r="I126" s="23" t="s">
        <v>30</v>
      </c>
      <c r="J126" s="26" t="str">
        <f>E24</f>
        <v xml:space="preserve"> </v>
      </c>
      <c r="L126" s="28"/>
    </row>
    <row r="127" spans="2:20" s="1" customFormat="1" ht="10.35" customHeight="1">
      <c r="B127" s="28"/>
      <c r="L127" s="28"/>
    </row>
    <row r="128" spans="2:20" s="10" customFormat="1" ht="29.25" customHeight="1">
      <c r="B128" s="110"/>
      <c r="C128" s="111" t="s">
        <v>104</v>
      </c>
      <c r="D128" s="112" t="s">
        <v>57</v>
      </c>
      <c r="E128" s="112" t="s">
        <v>53</v>
      </c>
      <c r="F128" s="112" t="s">
        <v>54</v>
      </c>
      <c r="G128" s="112" t="s">
        <v>105</v>
      </c>
      <c r="H128" s="112" t="s">
        <v>106</v>
      </c>
      <c r="I128" s="112" t="s">
        <v>107</v>
      </c>
      <c r="J128" s="113" t="s">
        <v>87</v>
      </c>
      <c r="K128" s="114" t="s">
        <v>108</v>
      </c>
      <c r="L128" s="110"/>
      <c r="M128" s="56" t="s">
        <v>1</v>
      </c>
      <c r="N128" s="57" t="s">
        <v>36</v>
      </c>
      <c r="O128" s="57" t="s">
        <v>109</v>
      </c>
      <c r="P128" s="57" t="s">
        <v>110</v>
      </c>
      <c r="Q128" s="57" t="s">
        <v>111</v>
      </c>
      <c r="R128" s="57" t="s">
        <v>112</v>
      </c>
      <c r="S128" s="57" t="s">
        <v>113</v>
      </c>
      <c r="T128" s="58" t="s">
        <v>114</v>
      </c>
    </row>
    <row r="129" spans="2:65" s="1" customFormat="1" ht="22.9" customHeight="1">
      <c r="B129" s="28"/>
      <c r="C129" s="61" t="s">
        <v>88</v>
      </c>
      <c r="J129" s="115">
        <f>BK129</f>
        <v>0</v>
      </c>
      <c r="L129" s="28"/>
      <c r="M129" s="59"/>
      <c r="N129" s="51"/>
      <c r="O129" s="51"/>
      <c r="P129" s="116">
        <f>P130+P144+P162+P191</f>
        <v>0</v>
      </c>
      <c r="Q129" s="51"/>
      <c r="R129" s="116">
        <f>R130+R144+R162+R191</f>
        <v>9.8735679999999988</v>
      </c>
      <c r="S129" s="51"/>
      <c r="T129" s="117">
        <f>T130+T144+T162+T191</f>
        <v>0</v>
      </c>
      <c r="AT129" s="13" t="s">
        <v>71</v>
      </c>
      <c r="AU129" s="13" t="s">
        <v>89</v>
      </c>
      <c r="BK129" s="118">
        <f>BK130+BK144+BK162+BK191</f>
        <v>0</v>
      </c>
    </row>
    <row r="130" spans="2:65" s="11" customFormat="1" ht="25.9" customHeight="1">
      <c r="B130" s="119"/>
      <c r="D130" s="120" t="s">
        <v>71</v>
      </c>
      <c r="E130" s="121" t="s">
        <v>115</v>
      </c>
      <c r="F130" s="121" t="s">
        <v>116</v>
      </c>
      <c r="I130" s="122"/>
      <c r="J130" s="123">
        <f>BK130</f>
        <v>0</v>
      </c>
      <c r="L130" s="119"/>
      <c r="M130" s="124"/>
      <c r="P130" s="125">
        <f>P131+P138+P141</f>
        <v>0</v>
      </c>
      <c r="R130" s="125">
        <f>R131+R138+R141</f>
        <v>9.5721699999999998</v>
      </c>
      <c r="T130" s="126">
        <f>T131+T138+T141</f>
        <v>0</v>
      </c>
      <c r="AR130" s="120" t="s">
        <v>80</v>
      </c>
      <c r="AT130" s="127" t="s">
        <v>71</v>
      </c>
      <c r="AU130" s="127" t="s">
        <v>72</v>
      </c>
      <c r="AY130" s="120" t="s">
        <v>117</v>
      </c>
      <c r="BK130" s="128">
        <f>BK131+BK138+BK141</f>
        <v>0</v>
      </c>
    </row>
    <row r="131" spans="2:65" s="11" customFormat="1" ht="22.9" customHeight="1">
      <c r="B131" s="119"/>
      <c r="D131" s="120" t="s">
        <v>71</v>
      </c>
      <c r="E131" s="129" t="s">
        <v>80</v>
      </c>
      <c r="F131" s="129" t="s">
        <v>118</v>
      </c>
      <c r="I131" s="122"/>
      <c r="J131" s="130">
        <f>BK131</f>
        <v>0</v>
      </c>
      <c r="L131" s="119"/>
      <c r="M131" s="124"/>
      <c r="P131" s="125">
        <f>SUM(P132:P137)</f>
        <v>0</v>
      </c>
      <c r="R131" s="125">
        <f>SUM(R132:R137)</f>
        <v>9.4499999999999993</v>
      </c>
      <c r="T131" s="126">
        <f>SUM(T132:T137)</f>
        <v>0</v>
      </c>
      <c r="AR131" s="120" t="s">
        <v>80</v>
      </c>
      <c r="AT131" s="127" t="s">
        <v>71</v>
      </c>
      <c r="AU131" s="127" t="s">
        <v>80</v>
      </c>
      <c r="AY131" s="120" t="s">
        <v>117</v>
      </c>
      <c r="BK131" s="128">
        <f>SUM(BK132:BK137)</f>
        <v>0</v>
      </c>
    </row>
    <row r="132" spans="2:65" s="1" customFormat="1" ht="24.2" customHeight="1">
      <c r="B132" s="28"/>
      <c r="C132" s="131" t="s">
        <v>80</v>
      </c>
      <c r="D132" s="131" t="s">
        <v>119</v>
      </c>
      <c r="E132" s="132" t="s">
        <v>120</v>
      </c>
      <c r="F132" s="133" t="s">
        <v>121</v>
      </c>
      <c r="G132" s="134" t="s">
        <v>122</v>
      </c>
      <c r="H132" s="135">
        <v>35</v>
      </c>
      <c r="I132" s="136"/>
      <c r="J132" s="137">
        <f t="shared" ref="J132:J137" si="0">ROUND(I132*H132,2)</f>
        <v>0</v>
      </c>
      <c r="K132" s="138"/>
      <c r="L132" s="28"/>
      <c r="M132" s="139" t="s">
        <v>1</v>
      </c>
      <c r="N132" s="140" t="s">
        <v>38</v>
      </c>
      <c r="P132" s="141">
        <f t="shared" ref="P132:P137" si="1">O132*H132</f>
        <v>0</v>
      </c>
      <c r="Q132" s="141">
        <v>0</v>
      </c>
      <c r="R132" s="141">
        <f t="shared" ref="R132:R137" si="2">Q132*H132</f>
        <v>0</v>
      </c>
      <c r="S132" s="141">
        <v>0</v>
      </c>
      <c r="T132" s="142">
        <f t="shared" ref="T132:T137" si="3">S132*H132</f>
        <v>0</v>
      </c>
      <c r="AR132" s="143" t="s">
        <v>123</v>
      </c>
      <c r="AT132" s="143" t="s">
        <v>119</v>
      </c>
      <c r="AU132" s="143" t="s">
        <v>124</v>
      </c>
      <c r="AY132" s="13" t="s">
        <v>117</v>
      </c>
      <c r="BE132" s="144">
        <f t="shared" ref="BE132:BE137" si="4">IF(N132="základná",J132,0)</f>
        <v>0</v>
      </c>
      <c r="BF132" s="144">
        <f t="shared" ref="BF132:BF137" si="5">IF(N132="znížená",J132,0)</f>
        <v>0</v>
      </c>
      <c r="BG132" s="144">
        <f t="shared" ref="BG132:BG137" si="6">IF(N132="zákl. prenesená",J132,0)</f>
        <v>0</v>
      </c>
      <c r="BH132" s="144">
        <f t="shared" ref="BH132:BH137" si="7">IF(N132="zníž. prenesená",J132,0)</f>
        <v>0</v>
      </c>
      <c r="BI132" s="144">
        <f t="shared" ref="BI132:BI137" si="8">IF(N132="nulová",J132,0)</f>
        <v>0</v>
      </c>
      <c r="BJ132" s="13" t="s">
        <v>124</v>
      </c>
      <c r="BK132" s="144">
        <f t="shared" ref="BK132:BK137" si="9">ROUND(I132*H132,2)</f>
        <v>0</v>
      </c>
      <c r="BL132" s="13" t="s">
        <v>123</v>
      </c>
      <c r="BM132" s="143" t="s">
        <v>125</v>
      </c>
    </row>
    <row r="133" spans="2:65" s="1" customFormat="1" ht="16.5" customHeight="1">
      <c r="B133" s="28"/>
      <c r="C133" s="145" t="s">
        <v>124</v>
      </c>
      <c r="D133" s="145" t="s">
        <v>126</v>
      </c>
      <c r="E133" s="146" t="s">
        <v>127</v>
      </c>
      <c r="F133" s="147" t="s">
        <v>128</v>
      </c>
      <c r="G133" s="148" t="s">
        <v>129</v>
      </c>
      <c r="H133" s="149">
        <v>9.4499999999999993</v>
      </c>
      <c r="I133" s="150"/>
      <c r="J133" s="151">
        <f t="shared" si="0"/>
        <v>0</v>
      </c>
      <c r="K133" s="152"/>
      <c r="L133" s="153"/>
      <c r="M133" s="154" t="s">
        <v>1</v>
      </c>
      <c r="N133" s="155" t="s">
        <v>38</v>
      </c>
      <c r="P133" s="141">
        <f t="shared" si="1"/>
        <v>0</v>
      </c>
      <c r="Q133" s="141">
        <v>1</v>
      </c>
      <c r="R133" s="141">
        <f t="shared" si="2"/>
        <v>9.4499999999999993</v>
      </c>
      <c r="S133" s="141">
        <v>0</v>
      </c>
      <c r="T133" s="142">
        <f t="shared" si="3"/>
        <v>0</v>
      </c>
      <c r="AR133" s="143" t="s">
        <v>130</v>
      </c>
      <c r="AT133" s="143" t="s">
        <v>126</v>
      </c>
      <c r="AU133" s="143" t="s">
        <v>124</v>
      </c>
      <c r="AY133" s="13" t="s">
        <v>117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124</v>
      </c>
      <c r="BK133" s="144">
        <f t="shared" si="9"/>
        <v>0</v>
      </c>
      <c r="BL133" s="13" t="s">
        <v>123</v>
      </c>
      <c r="BM133" s="143" t="s">
        <v>131</v>
      </c>
    </row>
    <row r="134" spans="2:65" s="1" customFormat="1" ht="16.5" customHeight="1">
      <c r="B134" s="28"/>
      <c r="C134" s="131" t="s">
        <v>132</v>
      </c>
      <c r="D134" s="131" t="s">
        <v>119</v>
      </c>
      <c r="E134" s="132" t="s">
        <v>133</v>
      </c>
      <c r="F134" s="133" t="s">
        <v>134</v>
      </c>
      <c r="G134" s="134" t="s">
        <v>122</v>
      </c>
      <c r="H134" s="135">
        <v>35</v>
      </c>
      <c r="I134" s="136"/>
      <c r="J134" s="137">
        <f t="shared" si="0"/>
        <v>0</v>
      </c>
      <c r="K134" s="138"/>
      <c r="L134" s="28"/>
      <c r="M134" s="139" t="s">
        <v>1</v>
      </c>
      <c r="N134" s="140" t="s">
        <v>38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123</v>
      </c>
      <c r="AT134" s="143" t="s">
        <v>119</v>
      </c>
      <c r="AU134" s="143" t="s">
        <v>124</v>
      </c>
      <c r="AY134" s="13" t="s">
        <v>117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124</v>
      </c>
      <c r="BK134" s="144">
        <f t="shared" si="9"/>
        <v>0</v>
      </c>
      <c r="BL134" s="13" t="s">
        <v>123</v>
      </c>
      <c r="BM134" s="143" t="s">
        <v>135</v>
      </c>
    </row>
    <row r="135" spans="2:65" s="1" customFormat="1" ht="16.5" customHeight="1">
      <c r="B135" s="28"/>
      <c r="C135" s="131" t="s">
        <v>123</v>
      </c>
      <c r="D135" s="131" t="s">
        <v>119</v>
      </c>
      <c r="E135" s="132" t="s">
        <v>136</v>
      </c>
      <c r="F135" s="133" t="s">
        <v>137</v>
      </c>
      <c r="G135" s="134" t="s">
        <v>122</v>
      </c>
      <c r="H135" s="135">
        <v>35</v>
      </c>
      <c r="I135" s="136"/>
      <c r="J135" s="137">
        <f t="shared" si="0"/>
        <v>0</v>
      </c>
      <c r="K135" s="138"/>
      <c r="L135" s="28"/>
      <c r="M135" s="139" t="s">
        <v>1</v>
      </c>
      <c r="N135" s="140" t="s">
        <v>38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123</v>
      </c>
      <c r="AT135" s="143" t="s">
        <v>119</v>
      </c>
      <c r="AU135" s="143" t="s">
        <v>124</v>
      </c>
      <c r="AY135" s="13" t="s">
        <v>117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124</v>
      </c>
      <c r="BK135" s="144">
        <f t="shared" si="9"/>
        <v>0</v>
      </c>
      <c r="BL135" s="13" t="s">
        <v>123</v>
      </c>
      <c r="BM135" s="143" t="s">
        <v>138</v>
      </c>
    </row>
    <row r="136" spans="2:65" s="1" customFormat="1" ht="16.5" customHeight="1">
      <c r="B136" s="28"/>
      <c r="C136" s="145" t="s">
        <v>139</v>
      </c>
      <c r="D136" s="145" t="s">
        <v>126</v>
      </c>
      <c r="E136" s="146" t="s">
        <v>140</v>
      </c>
      <c r="F136" s="147" t="s">
        <v>141</v>
      </c>
      <c r="G136" s="148" t="s">
        <v>142</v>
      </c>
      <c r="H136" s="149">
        <v>1.5</v>
      </c>
      <c r="I136" s="150"/>
      <c r="J136" s="151">
        <f t="shared" si="0"/>
        <v>0</v>
      </c>
      <c r="K136" s="152"/>
      <c r="L136" s="153"/>
      <c r="M136" s="154" t="s">
        <v>1</v>
      </c>
      <c r="N136" s="155" t="s">
        <v>38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130</v>
      </c>
      <c r="AT136" s="143" t="s">
        <v>126</v>
      </c>
      <c r="AU136" s="143" t="s">
        <v>124</v>
      </c>
      <c r="AY136" s="13" t="s">
        <v>117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124</v>
      </c>
      <c r="BK136" s="144">
        <f t="shared" si="9"/>
        <v>0</v>
      </c>
      <c r="BL136" s="13" t="s">
        <v>123</v>
      </c>
      <c r="BM136" s="143" t="s">
        <v>143</v>
      </c>
    </row>
    <row r="137" spans="2:65" s="1" customFormat="1" ht="16.5" customHeight="1">
      <c r="B137" s="28"/>
      <c r="C137" s="131" t="s">
        <v>144</v>
      </c>
      <c r="D137" s="131" t="s">
        <v>119</v>
      </c>
      <c r="E137" s="132" t="s">
        <v>145</v>
      </c>
      <c r="F137" s="133" t="s">
        <v>146</v>
      </c>
      <c r="G137" s="134" t="s">
        <v>122</v>
      </c>
      <c r="H137" s="135">
        <v>35</v>
      </c>
      <c r="I137" s="136"/>
      <c r="J137" s="137">
        <f t="shared" si="0"/>
        <v>0</v>
      </c>
      <c r="K137" s="138"/>
      <c r="L137" s="28"/>
      <c r="M137" s="139" t="s">
        <v>1</v>
      </c>
      <c r="N137" s="140" t="s">
        <v>38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123</v>
      </c>
      <c r="AT137" s="143" t="s">
        <v>119</v>
      </c>
      <c r="AU137" s="143" t="s">
        <v>124</v>
      </c>
      <c r="AY137" s="13" t="s">
        <v>117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124</v>
      </c>
      <c r="BK137" s="144">
        <f t="shared" si="9"/>
        <v>0</v>
      </c>
      <c r="BL137" s="13" t="s">
        <v>123</v>
      </c>
      <c r="BM137" s="143" t="s">
        <v>147</v>
      </c>
    </row>
    <row r="138" spans="2:65" s="11" customFormat="1" ht="22.9" customHeight="1">
      <c r="B138" s="119"/>
      <c r="D138" s="120" t="s">
        <v>71</v>
      </c>
      <c r="E138" s="129" t="s">
        <v>132</v>
      </c>
      <c r="F138" s="129" t="s">
        <v>148</v>
      </c>
      <c r="I138" s="122"/>
      <c r="J138" s="130">
        <f>BK138</f>
        <v>0</v>
      </c>
      <c r="L138" s="119"/>
      <c r="M138" s="124"/>
      <c r="P138" s="125">
        <f>SUM(P139:P140)</f>
        <v>0</v>
      </c>
      <c r="R138" s="125">
        <f>SUM(R139:R140)</f>
        <v>0.12217</v>
      </c>
      <c r="T138" s="126">
        <f>SUM(T139:T140)</f>
        <v>0</v>
      </c>
      <c r="AR138" s="120" t="s">
        <v>80</v>
      </c>
      <c r="AT138" s="127" t="s">
        <v>71</v>
      </c>
      <c r="AU138" s="127" t="s">
        <v>80</v>
      </c>
      <c r="AY138" s="120" t="s">
        <v>117</v>
      </c>
      <c r="BK138" s="128">
        <f>SUM(BK139:BK140)</f>
        <v>0</v>
      </c>
    </row>
    <row r="139" spans="2:65" s="1" customFormat="1" ht="16.5" customHeight="1">
      <c r="B139" s="28"/>
      <c r="C139" s="131" t="s">
        <v>149</v>
      </c>
      <c r="D139" s="131" t="s">
        <v>119</v>
      </c>
      <c r="E139" s="132" t="s">
        <v>150</v>
      </c>
      <c r="F139" s="133" t="s">
        <v>151</v>
      </c>
      <c r="G139" s="134" t="s">
        <v>152</v>
      </c>
      <c r="H139" s="135">
        <v>1</v>
      </c>
      <c r="I139" s="136"/>
      <c r="J139" s="137">
        <f>ROUND(I139*H139,2)</f>
        <v>0</v>
      </c>
      <c r="K139" s="138"/>
      <c r="L139" s="28"/>
      <c r="M139" s="139" t="s">
        <v>1</v>
      </c>
      <c r="N139" s="140" t="s">
        <v>38</v>
      </c>
      <c r="P139" s="141">
        <f>O139*H139</f>
        <v>0</v>
      </c>
      <c r="Q139" s="141">
        <v>7.417E-2</v>
      </c>
      <c r="R139" s="141">
        <f>Q139*H139</f>
        <v>7.417E-2</v>
      </c>
      <c r="S139" s="141">
        <v>0</v>
      </c>
      <c r="T139" s="142">
        <f>S139*H139</f>
        <v>0</v>
      </c>
      <c r="AR139" s="143" t="s">
        <v>123</v>
      </c>
      <c r="AT139" s="143" t="s">
        <v>119</v>
      </c>
      <c r="AU139" s="143" t="s">
        <v>124</v>
      </c>
      <c r="AY139" s="13" t="s">
        <v>117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3" t="s">
        <v>124</v>
      </c>
      <c r="BK139" s="144">
        <f>ROUND(I139*H139,2)</f>
        <v>0</v>
      </c>
      <c r="BL139" s="13" t="s">
        <v>123</v>
      </c>
      <c r="BM139" s="143" t="s">
        <v>153</v>
      </c>
    </row>
    <row r="140" spans="2:65" s="1" customFormat="1" ht="24.2" customHeight="1">
      <c r="B140" s="28"/>
      <c r="C140" s="145" t="s">
        <v>130</v>
      </c>
      <c r="D140" s="145" t="s">
        <v>126</v>
      </c>
      <c r="E140" s="146" t="s">
        <v>154</v>
      </c>
      <c r="F140" s="147" t="s">
        <v>155</v>
      </c>
      <c r="G140" s="148" t="s">
        <v>152</v>
      </c>
      <c r="H140" s="149">
        <v>1</v>
      </c>
      <c r="I140" s="150"/>
      <c r="J140" s="151">
        <f>ROUND(I140*H140,2)</f>
        <v>0</v>
      </c>
      <c r="K140" s="152"/>
      <c r="L140" s="153"/>
      <c r="M140" s="154" t="s">
        <v>1</v>
      </c>
      <c r="N140" s="155" t="s">
        <v>38</v>
      </c>
      <c r="P140" s="141">
        <f>O140*H140</f>
        <v>0</v>
      </c>
      <c r="Q140" s="141">
        <v>4.8000000000000001E-2</v>
      </c>
      <c r="R140" s="141">
        <f>Q140*H140</f>
        <v>4.8000000000000001E-2</v>
      </c>
      <c r="S140" s="141">
        <v>0</v>
      </c>
      <c r="T140" s="142">
        <f>S140*H140</f>
        <v>0</v>
      </c>
      <c r="AR140" s="143" t="s">
        <v>130</v>
      </c>
      <c r="AT140" s="143" t="s">
        <v>126</v>
      </c>
      <c r="AU140" s="143" t="s">
        <v>124</v>
      </c>
      <c r="AY140" s="13" t="s">
        <v>117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124</v>
      </c>
      <c r="BK140" s="144">
        <f>ROUND(I140*H140,2)</f>
        <v>0</v>
      </c>
      <c r="BL140" s="13" t="s">
        <v>123</v>
      </c>
      <c r="BM140" s="143" t="s">
        <v>156</v>
      </c>
    </row>
    <row r="141" spans="2:65" s="11" customFormat="1" ht="22.9" customHeight="1">
      <c r="B141" s="119"/>
      <c r="D141" s="120" t="s">
        <v>71</v>
      </c>
      <c r="E141" s="129" t="s">
        <v>157</v>
      </c>
      <c r="F141" s="129" t="s">
        <v>158</v>
      </c>
      <c r="I141" s="122"/>
      <c r="J141" s="130">
        <f>BK141</f>
        <v>0</v>
      </c>
      <c r="L141" s="119"/>
      <c r="M141" s="124"/>
      <c r="P141" s="125">
        <f>SUM(P142:P143)</f>
        <v>0</v>
      </c>
      <c r="R141" s="125">
        <f>SUM(R142:R143)</f>
        <v>0</v>
      </c>
      <c r="T141" s="126">
        <f>SUM(T142:T143)</f>
        <v>0</v>
      </c>
      <c r="AR141" s="120" t="s">
        <v>80</v>
      </c>
      <c r="AT141" s="127" t="s">
        <v>71</v>
      </c>
      <c r="AU141" s="127" t="s">
        <v>80</v>
      </c>
      <c r="AY141" s="120" t="s">
        <v>117</v>
      </c>
      <c r="BK141" s="128">
        <f>SUM(BK142:BK143)</f>
        <v>0</v>
      </c>
    </row>
    <row r="142" spans="2:65" s="1" customFormat="1" ht="24.2" customHeight="1">
      <c r="B142" s="28"/>
      <c r="C142" s="131" t="s">
        <v>159</v>
      </c>
      <c r="D142" s="131" t="s">
        <v>119</v>
      </c>
      <c r="E142" s="132" t="s">
        <v>160</v>
      </c>
      <c r="F142" s="133" t="s">
        <v>161</v>
      </c>
      <c r="G142" s="134" t="s">
        <v>129</v>
      </c>
      <c r="H142" s="135">
        <v>9.5719999999999992</v>
      </c>
      <c r="I142" s="136"/>
      <c r="J142" s="137">
        <f>ROUND(I142*H142,2)</f>
        <v>0</v>
      </c>
      <c r="K142" s="138"/>
      <c r="L142" s="28"/>
      <c r="M142" s="139" t="s">
        <v>1</v>
      </c>
      <c r="N142" s="140" t="s">
        <v>38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123</v>
      </c>
      <c r="AT142" s="143" t="s">
        <v>119</v>
      </c>
      <c r="AU142" s="143" t="s">
        <v>124</v>
      </c>
      <c r="AY142" s="13" t="s">
        <v>117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3" t="s">
        <v>124</v>
      </c>
      <c r="BK142" s="144">
        <f>ROUND(I142*H142,2)</f>
        <v>0</v>
      </c>
      <c r="BL142" s="13" t="s">
        <v>123</v>
      </c>
      <c r="BM142" s="143" t="s">
        <v>162</v>
      </c>
    </row>
    <row r="143" spans="2:65" s="1" customFormat="1" ht="33" customHeight="1">
      <c r="B143" s="28"/>
      <c r="C143" s="131" t="s">
        <v>163</v>
      </c>
      <c r="D143" s="131" t="s">
        <v>119</v>
      </c>
      <c r="E143" s="132" t="s">
        <v>164</v>
      </c>
      <c r="F143" s="133" t="s">
        <v>165</v>
      </c>
      <c r="G143" s="134" t="s">
        <v>129</v>
      </c>
      <c r="H143" s="135">
        <v>10</v>
      </c>
      <c r="I143" s="136"/>
      <c r="J143" s="137">
        <f>ROUND(I143*H143,2)</f>
        <v>0</v>
      </c>
      <c r="K143" s="138"/>
      <c r="L143" s="28"/>
      <c r="M143" s="139" t="s">
        <v>1</v>
      </c>
      <c r="N143" s="140" t="s">
        <v>38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123</v>
      </c>
      <c r="AT143" s="143" t="s">
        <v>119</v>
      </c>
      <c r="AU143" s="143" t="s">
        <v>124</v>
      </c>
      <c r="AY143" s="13" t="s">
        <v>117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124</v>
      </c>
      <c r="BK143" s="144">
        <f>ROUND(I143*H143,2)</f>
        <v>0</v>
      </c>
      <c r="BL143" s="13" t="s">
        <v>123</v>
      </c>
      <c r="BM143" s="143" t="s">
        <v>166</v>
      </c>
    </row>
    <row r="144" spans="2:65" s="11" customFormat="1" ht="25.9" customHeight="1">
      <c r="B144" s="119"/>
      <c r="D144" s="120" t="s">
        <v>71</v>
      </c>
      <c r="E144" s="121" t="s">
        <v>167</v>
      </c>
      <c r="F144" s="121" t="s">
        <v>168</v>
      </c>
      <c r="I144" s="122"/>
      <c r="J144" s="123">
        <f>BK144</f>
        <v>0</v>
      </c>
      <c r="L144" s="119"/>
      <c r="M144" s="124"/>
      <c r="P144" s="125">
        <f>P145+P148+P152+P158</f>
        <v>0</v>
      </c>
      <c r="R144" s="125">
        <f>R145+R148+R152+R158</f>
        <v>0.27200800000000003</v>
      </c>
      <c r="T144" s="126">
        <f>T145+T148+T152+T158</f>
        <v>0</v>
      </c>
      <c r="AR144" s="120" t="s">
        <v>124</v>
      </c>
      <c r="AT144" s="127" t="s">
        <v>71</v>
      </c>
      <c r="AU144" s="127" t="s">
        <v>72</v>
      </c>
      <c r="AY144" s="120" t="s">
        <v>117</v>
      </c>
      <c r="BK144" s="128">
        <f>BK145+BK148+BK152+BK158</f>
        <v>0</v>
      </c>
    </row>
    <row r="145" spans="2:65" s="11" customFormat="1" ht="22.9" customHeight="1">
      <c r="B145" s="119"/>
      <c r="D145" s="120" t="s">
        <v>71</v>
      </c>
      <c r="E145" s="129" t="s">
        <v>169</v>
      </c>
      <c r="F145" s="129" t="s">
        <v>170</v>
      </c>
      <c r="I145" s="122"/>
      <c r="J145" s="130">
        <f>BK145</f>
        <v>0</v>
      </c>
      <c r="L145" s="119"/>
      <c r="M145" s="124"/>
      <c r="P145" s="125">
        <f>SUM(P146:P147)</f>
        <v>0</v>
      </c>
      <c r="R145" s="125">
        <f>SUM(R146:R147)</f>
        <v>2.2610000000000002E-2</v>
      </c>
      <c r="T145" s="126">
        <f>SUM(T146:T147)</f>
        <v>0</v>
      </c>
      <c r="AR145" s="120" t="s">
        <v>124</v>
      </c>
      <c r="AT145" s="127" t="s">
        <v>71</v>
      </c>
      <c r="AU145" s="127" t="s">
        <v>80</v>
      </c>
      <c r="AY145" s="120" t="s">
        <v>117</v>
      </c>
      <c r="BK145" s="128">
        <f>SUM(BK146:BK147)</f>
        <v>0</v>
      </c>
    </row>
    <row r="146" spans="2:65" s="1" customFormat="1" ht="24.2" customHeight="1">
      <c r="B146" s="28"/>
      <c r="C146" s="131" t="s">
        <v>171</v>
      </c>
      <c r="D146" s="131" t="s">
        <v>119</v>
      </c>
      <c r="E146" s="132" t="s">
        <v>172</v>
      </c>
      <c r="F146" s="133" t="s">
        <v>173</v>
      </c>
      <c r="G146" s="134" t="s">
        <v>122</v>
      </c>
      <c r="H146" s="135">
        <v>9.5</v>
      </c>
      <c r="I146" s="136"/>
      <c r="J146" s="137">
        <f>ROUND(I146*H146,2)</f>
        <v>0</v>
      </c>
      <c r="K146" s="138"/>
      <c r="L146" s="28"/>
      <c r="M146" s="139" t="s">
        <v>1</v>
      </c>
      <c r="N146" s="140" t="s">
        <v>38</v>
      </c>
      <c r="P146" s="141">
        <f>O146*H146</f>
        <v>0</v>
      </c>
      <c r="Q146" s="141">
        <v>8.0000000000000007E-5</v>
      </c>
      <c r="R146" s="141">
        <f>Q146*H146</f>
        <v>7.6000000000000004E-4</v>
      </c>
      <c r="S146" s="141">
        <v>0</v>
      </c>
      <c r="T146" s="142">
        <f>S146*H146</f>
        <v>0</v>
      </c>
      <c r="AR146" s="143" t="s">
        <v>174</v>
      </c>
      <c r="AT146" s="143" t="s">
        <v>119</v>
      </c>
      <c r="AU146" s="143" t="s">
        <v>124</v>
      </c>
      <c r="AY146" s="13" t="s">
        <v>117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124</v>
      </c>
      <c r="BK146" s="144">
        <f>ROUND(I146*H146,2)</f>
        <v>0</v>
      </c>
      <c r="BL146" s="13" t="s">
        <v>174</v>
      </c>
      <c r="BM146" s="143" t="s">
        <v>175</v>
      </c>
    </row>
    <row r="147" spans="2:65" s="1" customFormat="1" ht="33" customHeight="1">
      <c r="B147" s="28"/>
      <c r="C147" s="145" t="s">
        <v>176</v>
      </c>
      <c r="D147" s="145" t="s">
        <v>126</v>
      </c>
      <c r="E147" s="146" t="s">
        <v>177</v>
      </c>
      <c r="F147" s="147" t="s">
        <v>178</v>
      </c>
      <c r="G147" s="148" t="s">
        <v>122</v>
      </c>
      <c r="H147" s="149">
        <v>10.925000000000001</v>
      </c>
      <c r="I147" s="150"/>
      <c r="J147" s="151">
        <f>ROUND(I147*H147,2)</f>
        <v>0</v>
      </c>
      <c r="K147" s="152"/>
      <c r="L147" s="153"/>
      <c r="M147" s="154" t="s">
        <v>1</v>
      </c>
      <c r="N147" s="155" t="s">
        <v>38</v>
      </c>
      <c r="P147" s="141">
        <f>O147*H147</f>
        <v>0</v>
      </c>
      <c r="Q147" s="141">
        <v>2E-3</v>
      </c>
      <c r="R147" s="141">
        <f>Q147*H147</f>
        <v>2.1850000000000001E-2</v>
      </c>
      <c r="S147" s="141">
        <v>0</v>
      </c>
      <c r="T147" s="142">
        <f>S147*H147</f>
        <v>0</v>
      </c>
      <c r="AR147" s="143" t="s">
        <v>179</v>
      </c>
      <c r="AT147" s="143" t="s">
        <v>126</v>
      </c>
      <c r="AU147" s="143" t="s">
        <v>124</v>
      </c>
      <c r="AY147" s="13" t="s">
        <v>117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124</v>
      </c>
      <c r="BK147" s="144">
        <f>ROUND(I147*H147,2)</f>
        <v>0</v>
      </c>
      <c r="BL147" s="13" t="s">
        <v>174</v>
      </c>
      <c r="BM147" s="143" t="s">
        <v>180</v>
      </c>
    </row>
    <row r="148" spans="2:65" s="11" customFormat="1" ht="22.9" customHeight="1">
      <c r="B148" s="119"/>
      <c r="D148" s="120" t="s">
        <v>71</v>
      </c>
      <c r="E148" s="129" t="s">
        <v>181</v>
      </c>
      <c r="F148" s="129" t="s">
        <v>182</v>
      </c>
      <c r="I148" s="122"/>
      <c r="J148" s="130">
        <f>BK148</f>
        <v>0</v>
      </c>
      <c r="L148" s="119"/>
      <c r="M148" s="124"/>
      <c r="P148" s="125">
        <f>SUM(P149:P151)</f>
        <v>0</v>
      </c>
      <c r="R148" s="125">
        <f>SUM(R149:R151)</f>
        <v>4.1899999999999993E-2</v>
      </c>
      <c r="T148" s="126">
        <f>SUM(T149:T151)</f>
        <v>0</v>
      </c>
      <c r="AR148" s="120" t="s">
        <v>124</v>
      </c>
      <c r="AT148" s="127" t="s">
        <v>71</v>
      </c>
      <c r="AU148" s="127" t="s">
        <v>80</v>
      </c>
      <c r="AY148" s="120" t="s">
        <v>117</v>
      </c>
      <c r="BK148" s="128">
        <f>SUM(BK149:BK151)</f>
        <v>0</v>
      </c>
    </row>
    <row r="149" spans="2:65" s="1" customFormat="1" ht="24.2" customHeight="1">
      <c r="B149" s="28"/>
      <c r="C149" s="131" t="s">
        <v>183</v>
      </c>
      <c r="D149" s="131" t="s">
        <v>119</v>
      </c>
      <c r="E149" s="132" t="s">
        <v>184</v>
      </c>
      <c r="F149" s="133" t="s">
        <v>185</v>
      </c>
      <c r="G149" s="134" t="s">
        <v>186</v>
      </c>
      <c r="H149" s="135">
        <v>5</v>
      </c>
      <c r="I149" s="136"/>
      <c r="J149" s="137">
        <f>ROUND(I149*H149,2)</f>
        <v>0</v>
      </c>
      <c r="K149" s="138"/>
      <c r="L149" s="28"/>
      <c r="M149" s="139" t="s">
        <v>1</v>
      </c>
      <c r="N149" s="140" t="s">
        <v>38</v>
      </c>
      <c r="P149" s="141">
        <f>O149*H149</f>
        <v>0</v>
      </c>
      <c r="Q149" s="141">
        <v>2.0000000000000002E-5</v>
      </c>
      <c r="R149" s="141">
        <f>Q149*H149</f>
        <v>1E-4</v>
      </c>
      <c r="S149" s="141">
        <v>0</v>
      </c>
      <c r="T149" s="142">
        <f>S149*H149</f>
        <v>0</v>
      </c>
      <c r="AR149" s="143" t="s">
        <v>174</v>
      </c>
      <c r="AT149" s="143" t="s">
        <v>119</v>
      </c>
      <c r="AU149" s="143" t="s">
        <v>124</v>
      </c>
      <c r="AY149" s="13" t="s">
        <v>117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124</v>
      </c>
      <c r="BK149" s="144">
        <f>ROUND(I149*H149,2)</f>
        <v>0</v>
      </c>
      <c r="BL149" s="13" t="s">
        <v>174</v>
      </c>
      <c r="BM149" s="143" t="s">
        <v>187</v>
      </c>
    </row>
    <row r="150" spans="2:65" s="1" customFormat="1" ht="16.5" customHeight="1">
      <c r="B150" s="28"/>
      <c r="C150" s="145" t="s">
        <v>188</v>
      </c>
      <c r="D150" s="145" t="s">
        <v>126</v>
      </c>
      <c r="E150" s="146" t="s">
        <v>189</v>
      </c>
      <c r="F150" s="147" t="s">
        <v>190</v>
      </c>
      <c r="G150" s="148" t="s">
        <v>186</v>
      </c>
      <c r="H150" s="149">
        <v>3</v>
      </c>
      <c r="I150" s="150"/>
      <c r="J150" s="151">
        <f>ROUND(I150*H150,2)</f>
        <v>0</v>
      </c>
      <c r="K150" s="152"/>
      <c r="L150" s="153"/>
      <c r="M150" s="154" t="s">
        <v>1</v>
      </c>
      <c r="N150" s="155" t="s">
        <v>38</v>
      </c>
      <c r="P150" s="141">
        <f>O150*H150</f>
        <v>0</v>
      </c>
      <c r="Q150" s="141">
        <v>8.3599999999999994E-3</v>
      </c>
      <c r="R150" s="141">
        <f>Q150*H150</f>
        <v>2.5079999999999998E-2</v>
      </c>
      <c r="S150" s="141">
        <v>0</v>
      </c>
      <c r="T150" s="142">
        <f>S150*H150</f>
        <v>0</v>
      </c>
      <c r="AR150" s="143" t="s">
        <v>179</v>
      </c>
      <c r="AT150" s="143" t="s">
        <v>126</v>
      </c>
      <c r="AU150" s="143" t="s">
        <v>124</v>
      </c>
      <c r="AY150" s="13" t="s">
        <v>117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124</v>
      </c>
      <c r="BK150" s="144">
        <f>ROUND(I150*H150,2)</f>
        <v>0</v>
      </c>
      <c r="BL150" s="13" t="s">
        <v>174</v>
      </c>
      <c r="BM150" s="143" t="s">
        <v>191</v>
      </c>
    </row>
    <row r="151" spans="2:65" s="1" customFormat="1" ht="16.5" customHeight="1">
      <c r="B151" s="28"/>
      <c r="C151" s="145" t="s">
        <v>192</v>
      </c>
      <c r="D151" s="145" t="s">
        <v>126</v>
      </c>
      <c r="E151" s="146" t="s">
        <v>193</v>
      </c>
      <c r="F151" s="147" t="s">
        <v>194</v>
      </c>
      <c r="G151" s="148" t="s">
        <v>186</v>
      </c>
      <c r="H151" s="149">
        <v>2</v>
      </c>
      <c r="I151" s="150"/>
      <c r="J151" s="151">
        <f>ROUND(I151*H151,2)</f>
        <v>0</v>
      </c>
      <c r="K151" s="152"/>
      <c r="L151" s="153"/>
      <c r="M151" s="154" t="s">
        <v>1</v>
      </c>
      <c r="N151" s="155" t="s">
        <v>38</v>
      </c>
      <c r="P151" s="141">
        <f>O151*H151</f>
        <v>0</v>
      </c>
      <c r="Q151" s="141">
        <v>8.3599999999999994E-3</v>
      </c>
      <c r="R151" s="141">
        <f>Q151*H151</f>
        <v>1.6719999999999999E-2</v>
      </c>
      <c r="S151" s="141">
        <v>0</v>
      </c>
      <c r="T151" s="142">
        <f>S151*H151</f>
        <v>0</v>
      </c>
      <c r="AR151" s="143" t="s">
        <v>179</v>
      </c>
      <c r="AT151" s="143" t="s">
        <v>126</v>
      </c>
      <c r="AU151" s="143" t="s">
        <v>124</v>
      </c>
      <c r="AY151" s="13" t="s">
        <v>117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124</v>
      </c>
      <c r="BK151" s="144">
        <f>ROUND(I151*H151,2)</f>
        <v>0</v>
      </c>
      <c r="BL151" s="13" t="s">
        <v>174</v>
      </c>
      <c r="BM151" s="143" t="s">
        <v>195</v>
      </c>
    </row>
    <row r="152" spans="2:65" s="11" customFormat="1" ht="22.9" customHeight="1">
      <c r="B152" s="119"/>
      <c r="D152" s="120" t="s">
        <v>71</v>
      </c>
      <c r="E152" s="129" t="s">
        <v>196</v>
      </c>
      <c r="F152" s="129" t="s">
        <v>197</v>
      </c>
      <c r="I152" s="122"/>
      <c r="J152" s="130">
        <f>BK152</f>
        <v>0</v>
      </c>
      <c r="L152" s="119"/>
      <c r="M152" s="124"/>
      <c r="P152" s="125">
        <f>SUM(P153:P157)</f>
        <v>0</v>
      </c>
      <c r="R152" s="125">
        <f>SUM(R153:R157)</f>
        <v>0.19205</v>
      </c>
      <c r="T152" s="126">
        <f>SUM(T153:T157)</f>
        <v>0</v>
      </c>
      <c r="AR152" s="120" t="s">
        <v>124</v>
      </c>
      <c r="AT152" s="127" t="s">
        <v>71</v>
      </c>
      <c r="AU152" s="127" t="s">
        <v>80</v>
      </c>
      <c r="AY152" s="120" t="s">
        <v>117</v>
      </c>
      <c r="BK152" s="128">
        <f>SUM(BK153:BK157)</f>
        <v>0</v>
      </c>
    </row>
    <row r="153" spans="2:65" s="1" customFormat="1" ht="21.75" customHeight="1">
      <c r="B153" s="28"/>
      <c r="C153" s="131" t="s">
        <v>174</v>
      </c>
      <c r="D153" s="131" t="s">
        <v>119</v>
      </c>
      <c r="E153" s="132" t="s">
        <v>198</v>
      </c>
      <c r="F153" s="133" t="s">
        <v>199</v>
      </c>
      <c r="G153" s="134" t="s">
        <v>142</v>
      </c>
      <c r="H153" s="135">
        <v>1476</v>
      </c>
      <c r="I153" s="136"/>
      <c r="J153" s="137">
        <f>ROUND(I153*H153,2)</f>
        <v>0</v>
      </c>
      <c r="K153" s="138"/>
      <c r="L153" s="28"/>
      <c r="M153" s="139" t="s">
        <v>1</v>
      </c>
      <c r="N153" s="140" t="s">
        <v>38</v>
      </c>
      <c r="P153" s="141">
        <f>O153*H153</f>
        <v>0</v>
      </c>
      <c r="Q153" s="141">
        <v>1.2999999999999999E-4</v>
      </c>
      <c r="R153" s="141">
        <f>Q153*H153</f>
        <v>0.19188</v>
      </c>
      <c r="S153" s="141">
        <v>0</v>
      </c>
      <c r="T153" s="142">
        <f>S153*H153</f>
        <v>0</v>
      </c>
      <c r="AR153" s="143" t="s">
        <v>174</v>
      </c>
      <c r="AT153" s="143" t="s">
        <v>119</v>
      </c>
      <c r="AU153" s="143" t="s">
        <v>124</v>
      </c>
      <c r="AY153" s="13" t="s">
        <v>117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3" t="s">
        <v>124</v>
      </c>
      <c r="BK153" s="144">
        <f>ROUND(I153*H153,2)</f>
        <v>0</v>
      </c>
      <c r="BL153" s="13" t="s">
        <v>174</v>
      </c>
      <c r="BM153" s="143" t="s">
        <v>200</v>
      </c>
    </row>
    <row r="154" spans="2:65" s="1" customFormat="1" ht="24.2" customHeight="1">
      <c r="B154" s="28"/>
      <c r="C154" s="131" t="s">
        <v>201</v>
      </c>
      <c r="D154" s="131" t="s">
        <v>119</v>
      </c>
      <c r="E154" s="132" t="s">
        <v>202</v>
      </c>
      <c r="F154" s="133" t="s">
        <v>203</v>
      </c>
      <c r="G154" s="134" t="s">
        <v>186</v>
      </c>
      <c r="H154" s="135">
        <v>118</v>
      </c>
      <c r="I154" s="136"/>
      <c r="J154" s="137">
        <f>ROUND(I154*H154,2)</f>
        <v>0</v>
      </c>
      <c r="K154" s="138"/>
      <c r="L154" s="28"/>
      <c r="M154" s="139" t="s">
        <v>1</v>
      </c>
      <c r="N154" s="140" t="s">
        <v>38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174</v>
      </c>
      <c r="AT154" s="143" t="s">
        <v>119</v>
      </c>
      <c r="AU154" s="143" t="s">
        <v>124</v>
      </c>
      <c r="AY154" s="13" t="s">
        <v>117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124</v>
      </c>
      <c r="BK154" s="144">
        <f>ROUND(I154*H154,2)</f>
        <v>0</v>
      </c>
      <c r="BL154" s="13" t="s">
        <v>174</v>
      </c>
      <c r="BM154" s="143" t="s">
        <v>204</v>
      </c>
    </row>
    <row r="155" spans="2:65" s="1" customFormat="1" ht="16.5" customHeight="1">
      <c r="B155" s="28"/>
      <c r="C155" s="131" t="s">
        <v>205</v>
      </c>
      <c r="D155" s="131" t="s">
        <v>119</v>
      </c>
      <c r="E155" s="132" t="s">
        <v>206</v>
      </c>
      <c r="F155" s="133" t="s">
        <v>207</v>
      </c>
      <c r="G155" s="134" t="s">
        <v>208</v>
      </c>
      <c r="H155" s="135">
        <v>1</v>
      </c>
      <c r="I155" s="136"/>
      <c r="J155" s="137">
        <f>ROUND(I155*H155,2)</f>
        <v>0</v>
      </c>
      <c r="K155" s="138"/>
      <c r="L155" s="28"/>
      <c r="M155" s="139" t="s">
        <v>1</v>
      </c>
      <c r="N155" s="140" t="s">
        <v>38</v>
      </c>
      <c r="P155" s="141">
        <f>O155*H155</f>
        <v>0</v>
      </c>
      <c r="Q155" s="141">
        <v>1.7000000000000001E-4</v>
      </c>
      <c r="R155" s="141">
        <f>Q155*H155</f>
        <v>1.7000000000000001E-4</v>
      </c>
      <c r="S155" s="141">
        <v>0</v>
      </c>
      <c r="T155" s="142">
        <f>S155*H155</f>
        <v>0</v>
      </c>
      <c r="AR155" s="143" t="s">
        <v>174</v>
      </c>
      <c r="AT155" s="143" t="s">
        <v>119</v>
      </c>
      <c r="AU155" s="143" t="s">
        <v>124</v>
      </c>
      <c r="AY155" s="13" t="s">
        <v>117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124</v>
      </c>
      <c r="BK155" s="144">
        <f>ROUND(I155*H155,2)</f>
        <v>0</v>
      </c>
      <c r="BL155" s="13" t="s">
        <v>174</v>
      </c>
      <c r="BM155" s="143" t="s">
        <v>209</v>
      </c>
    </row>
    <row r="156" spans="2:65" s="1" customFormat="1" ht="16.5" customHeight="1">
      <c r="B156" s="28"/>
      <c r="C156" s="131" t="s">
        <v>210</v>
      </c>
      <c r="D156" s="131" t="s">
        <v>119</v>
      </c>
      <c r="E156" s="132" t="s">
        <v>211</v>
      </c>
      <c r="F156" s="133" t="s">
        <v>212</v>
      </c>
      <c r="G156" s="134" t="s">
        <v>208</v>
      </c>
      <c r="H156" s="135">
        <v>1</v>
      </c>
      <c r="I156" s="136"/>
      <c r="J156" s="137">
        <f>ROUND(I156*H156,2)</f>
        <v>0</v>
      </c>
      <c r="K156" s="138"/>
      <c r="L156" s="28"/>
      <c r="M156" s="139" t="s">
        <v>1</v>
      </c>
      <c r="N156" s="140" t="s">
        <v>38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174</v>
      </c>
      <c r="AT156" s="143" t="s">
        <v>119</v>
      </c>
      <c r="AU156" s="143" t="s">
        <v>124</v>
      </c>
      <c r="AY156" s="13" t="s">
        <v>117</v>
      </c>
      <c r="BE156" s="144">
        <f>IF(N156="základná",J156,0)</f>
        <v>0</v>
      </c>
      <c r="BF156" s="144">
        <f>IF(N156="znížená",J156,0)</f>
        <v>0</v>
      </c>
      <c r="BG156" s="144">
        <f>IF(N156="zákl. prenesená",J156,0)</f>
        <v>0</v>
      </c>
      <c r="BH156" s="144">
        <f>IF(N156="zníž. prenesená",J156,0)</f>
        <v>0</v>
      </c>
      <c r="BI156" s="144">
        <f>IF(N156="nulová",J156,0)</f>
        <v>0</v>
      </c>
      <c r="BJ156" s="13" t="s">
        <v>124</v>
      </c>
      <c r="BK156" s="144">
        <f>ROUND(I156*H156,2)</f>
        <v>0</v>
      </c>
      <c r="BL156" s="13" t="s">
        <v>174</v>
      </c>
      <c r="BM156" s="143" t="s">
        <v>213</v>
      </c>
    </row>
    <row r="157" spans="2:65" s="1" customFormat="1" ht="24.2" customHeight="1">
      <c r="B157" s="28"/>
      <c r="C157" s="131" t="s">
        <v>7</v>
      </c>
      <c r="D157" s="131" t="s">
        <v>119</v>
      </c>
      <c r="E157" s="132" t="s">
        <v>214</v>
      </c>
      <c r="F157" s="133" t="s">
        <v>215</v>
      </c>
      <c r="G157" s="134" t="s">
        <v>129</v>
      </c>
      <c r="H157" s="135">
        <v>1.476</v>
      </c>
      <c r="I157" s="136"/>
      <c r="J157" s="137">
        <f>ROUND(I157*H157,2)</f>
        <v>0</v>
      </c>
      <c r="K157" s="138"/>
      <c r="L157" s="28"/>
      <c r="M157" s="139" t="s">
        <v>1</v>
      </c>
      <c r="N157" s="140" t="s">
        <v>38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174</v>
      </c>
      <c r="AT157" s="143" t="s">
        <v>119</v>
      </c>
      <c r="AU157" s="143" t="s">
        <v>124</v>
      </c>
      <c r="AY157" s="13" t="s">
        <v>117</v>
      </c>
      <c r="BE157" s="144">
        <f>IF(N157="základná",J157,0)</f>
        <v>0</v>
      </c>
      <c r="BF157" s="144">
        <f>IF(N157="znížená",J157,0)</f>
        <v>0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3" t="s">
        <v>124</v>
      </c>
      <c r="BK157" s="144">
        <f>ROUND(I157*H157,2)</f>
        <v>0</v>
      </c>
      <c r="BL157" s="13" t="s">
        <v>174</v>
      </c>
      <c r="BM157" s="143" t="s">
        <v>216</v>
      </c>
    </row>
    <row r="158" spans="2:65" s="11" customFormat="1" ht="22.9" customHeight="1">
      <c r="B158" s="119"/>
      <c r="D158" s="120" t="s">
        <v>71</v>
      </c>
      <c r="E158" s="129" t="s">
        <v>217</v>
      </c>
      <c r="F158" s="129" t="s">
        <v>218</v>
      </c>
      <c r="I158" s="122"/>
      <c r="J158" s="130">
        <f>BK158</f>
        <v>0</v>
      </c>
      <c r="L158" s="119"/>
      <c r="M158" s="124"/>
      <c r="P158" s="125">
        <f>SUM(P159:P161)</f>
        <v>0</v>
      </c>
      <c r="R158" s="125">
        <f>SUM(R159:R161)</f>
        <v>1.5448000000000002E-2</v>
      </c>
      <c r="T158" s="126">
        <f>SUM(T159:T161)</f>
        <v>0</v>
      </c>
      <c r="AR158" s="120" t="s">
        <v>124</v>
      </c>
      <c r="AT158" s="127" t="s">
        <v>71</v>
      </c>
      <c r="AU158" s="127" t="s">
        <v>80</v>
      </c>
      <c r="AY158" s="120" t="s">
        <v>117</v>
      </c>
      <c r="BK158" s="128">
        <f>SUM(BK159:BK161)</f>
        <v>0</v>
      </c>
    </row>
    <row r="159" spans="2:65" s="1" customFormat="1" ht="24.2" customHeight="1">
      <c r="B159" s="28"/>
      <c r="C159" s="131" t="s">
        <v>219</v>
      </c>
      <c r="D159" s="131" t="s">
        <v>119</v>
      </c>
      <c r="E159" s="132" t="s">
        <v>220</v>
      </c>
      <c r="F159" s="133" t="s">
        <v>221</v>
      </c>
      <c r="G159" s="134" t="s">
        <v>122</v>
      </c>
      <c r="H159" s="135">
        <v>5</v>
      </c>
      <c r="I159" s="136"/>
      <c r="J159" s="137">
        <f>ROUND(I159*H159,2)</f>
        <v>0</v>
      </c>
      <c r="K159" s="138"/>
      <c r="L159" s="28"/>
      <c r="M159" s="139" t="s">
        <v>1</v>
      </c>
      <c r="N159" s="140" t="s">
        <v>38</v>
      </c>
      <c r="P159" s="141">
        <f>O159*H159</f>
        <v>0</v>
      </c>
      <c r="Q159" s="141">
        <v>2.5999999999999998E-4</v>
      </c>
      <c r="R159" s="141">
        <f>Q159*H159</f>
        <v>1.2999999999999999E-3</v>
      </c>
      <c r="S159" s="141">
        <v>0</v>
      </c>
      <c r="T159" s="142">
        <f>S159*H159</f>
        <v>0</v>
      </c>
      <c r="AR159" s="143" t="s">
        <v>174</v>
      </c>
      <c r="AT159" s="143" t="s">
        <v>119</v>
      </c>
      <c r="AU159" s="143" t="s">
        <v>124</v>
      </c>
      <c r="AY159" s="13" t="s">
        <v>117</v>
      </c>
      <c r="BE159" s="144">
        <f>IF(N159="základná",J159,0)</f>
        <v>0</v>
      </c>
      <c r="BF159" s="144">
        <f>IF(N159="znížená",J159,0)</f>
        <v>0</v>
      </c>
      <c r="BG159" s="144">
        <f>IF(N159="zákl. prenesená",J159,0)</f>
        <v>0</v>
      </c>
      <c r="BH159" s="144">
        <f>IF(N159="zníž. prenesená",J159,0)</f>
        <v>0</v>
      </c>
      <c r="BI159" s="144">
        <f>IF(N159="nulová",J159,0)</f>
        <v>0</v>
      </c>
      <c r="BJ159" s="13" t="s">
        <v>124</v>
      </c>
      <c r="BK159" s="144">
        <f>ROUND(I159*H159,2)</f>
        <v>0</v>
      </c>
      <c r="BL159" s="13" t="s">
        <v>174</v>
      </c>
      <c r="BM159" s="143" t="s">
        <v>222</v>
      </c>
    </row>
    <row r="160" spans="2:65" s="1" customFormat="1" ht="24.2" customHeight="1">
      <c r="B160" s="28"/>
      <c r="C160" s="131" t="s">
        <v>223</v>
      </c>
      <c r="D160" s="131" t="s">
        <v>119</v>
      </c>
      <c r="E160" s="132" t="s">
        <v>224</v>
      </c>
      <c r="F160" s="133" t="s">
        <v>225</v>
      </c>
      <c r="G160" s="134" t="s">
        <v>122</v>
      </c>
      <c r="H160" s="135">
        <v>10.8</v>
      </c>
      <c r="I160" s="136"/>
      <c r="J160" s="137">
        <f>ROUND(I160*H160,2)</f>
        <v>0</v>
      </c>
      <c r="K160" s="138"/>
      <c r="L160" s="28"/>
      <c r="M160" s="139" t="s">
        <v>1</v>
      </c>
      <c r="N160" s="140" t="s">
        <v>38</v>
      </c>
      <c r="P160" s="141">
        <f>O160*H160</f>
        <v>0</v>
      </c>
      <c r="Q160" s="141">
        <v>1.1900000000000001E-3</v>
      </c>
      <c r="R160" s="141">
        <f>Q160*H160</f>
        <v>1.2852000000000002E-2</v>
      </c>
      <c r="S160" s="141">
        <v>0</v>
      </c>
      <c r="T160" s="142">
        <f>S160*H160</f>
        <v>0</v>
      </c>
      <c r="AR160" s="143" t="s">
        <v>174</v>
      </c>
      <c r="AT160" s="143" t="s">
        <v>119</v>
      </c>
      <c r="AU160" s="143" t="s">
        <v>124</v>
      </c>
      <c r="AY160" s="13" t="s">
        <v>117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3" t="s">
        <v>124</v>
      </c>
      <c r="BK160" s="144">
        <f>ROUND(I160*H160,2)</f>
        <v>0</v>
      </c>
      <c r="BL160" s="13" t="s">
        <v>174</v>
      </c>
      <c r="BM160" s="143" t="s">
        <v>226</v>
      </c>
    </row>
    <row r="161" spans="2:65" s="1" customFormat="1" ht="21.75" customHeight="1">
      <c r="B161" s="28"/>
      <c r="C161" s="131" t="s">
        <v>227</v>
      </c>
      <c r="D161" s="131" t="s">
        <v>119</v>
      </c>
      <c r="E161" s="132" t="s">
        <v>228</v>
      </c>
      <c r="F161" s="133" t="s">
        <v>229</v>
      </c>
      <c r="G161" s="134" t="s">
        <v>122</v>
      </c>
      <c r="H161" s="135">
        <v>10.8</v>
      </c>
      <c r="I161" s="136"/>
      <c r="J161" s="137">
        <f>ROUND(I161*H161,2)</f>
        <v>0</v>
      </c>
      <c r="K161" s="138"/>
      <c r="L161" s="28"/>
      <c r="M161" s="139" t="s">
        <v>1</v>
      </c>
      <c r="N161" s="140" t="s">
        <v>38</v>
      </c>
      <c r="P161" s="141">
        <f>O161*H161</f>
        <v>0</v>
      </c>
      <c r="Q161" s="141">
        <v>1.2E-4</v>
      </c>
      <c r="R161" s="141">
        <f>Q161*H161</f>
        <v>1.2960000000000001E-3</v>
      </c>
      <c r="S161" s="141">
        <v>0</v>
      </c>
      <c r="T161" s="142">
        <f>S161*H161</f>
        <v>0</v>
      </c>
      <c r="AR161" s="143" t="s">
        <v>174</v>
      </c>
      <c r="AT161" s="143" t="s">
        <v>119</v>
      </c>
      <c r="AU161" s="143" t="s">
        <v>124</v>
      </c>
      <c r="AY161" s="13" t="s">
        <v>117</v>
      </c>
      <c r="BE161" s="144">
        <f>IF(N161="základná",J161,0)</f>
        <v>0</v>
      </c>
      <c r="BF161" s="144">
        <f>IF(N161="znížená",J161,0)</f>
        <v>0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3" t="s">
        <v>124</v>
      </c>
      <c r="BK161" s="144">
        <f>ROUND(I161*H161,2)</f>
        <v>0</v>
      </c>
      <c r="BL161" s="13" t="s">
        <v>174</v>
      </c>
      <c r="BM161" s="143" t="s">
        <v>230</v>
      </c>
    </row>
    <row r="162" spans="2:65" s="11" customFormat="1" ht="25.9" customHeight="1">
      <c r="B162" s="119"/>
      <c r="D162" s="120" t="s">
        <v>71</v>
      </c>
      <c r="E162" s="121" t="s">
        <v>126</v>
      </c>
      <c r="F162" s="121" t="s">
        <v>231</v>
      </c>
      <c r="I162" s="122"/>
      <c r="J162" s="123">
        <f>BK162</f>
        <v>0</v>
      </c>
      <c r="L162" s="119"/>
      <c r="M162" s="124"/>
      <c r="P162" s="125">
        <f>P163+P189</f>
        <v>0</v>
      </c>
      <c r="R162" s="125">
        <f>R163+R189</f>
        <v>2.9389999999999996E-2</v>
      </c>
      <c r="T162" s="126">
        <f>T163+T189</f>
        <v>0</v>
      </c>
      <c r="AR162" s="120" t="s">
        <v>132</v>
      </c>
      <c r="AT162" s="127" t="s">
        <v>71</v>
      </c>
      <c r="AU162" s="127" t="s">
        <v>72</v>
      </c>
      <c r="AY162" s="120" t="s">
        <v>117</v>
      </c>
      <c r="BK162" s="128">
        <f>BK163+BK189</f>
        <v>0</v>
      </c>
    </row>
    <row r="163" spans="2:65" s="11" customFormat="1" ht="22.9" customHeight="1">
      <c r="B163" s="119"/>
      <c r="D163" s="120" t="s">
        <v>71</v>
      </c>
      <c r="E163" s="129" t="s">
        <v>232</v>
      </c>
      <c r="F163" s="129" t="s">
        <v>233</v>
      </c>
      <c r="I163" s="122"/>
      <c r="J163" s="130">
        <f>BK163</f>
        <v>0</v>
      </c>
      <c r="L163" s="119"/>
      <c r="M163" s="124"/>
      <c r="P163" s="125">
        <f>SUM(P164:P188)</f>
        <v>0</v>
      </c>
      <c r="R163" s="125">
        <f>SUM(R164:R188)</f>
        <v>2.9389999999999996E-2</v>
      </c>
      <c r="T163" s="126">
        <f>SUM(T164:T188)</f>
        <v>0</v>
      </c>
      <c r="AR163" s="120" t="s">
        <v>132</v>
      </c>
      <c r="AT163" s="127" t="s">
        <v>71</v>
      </c>
      <c r="AU163" s="127" t="s">
        <v>80</v>
      </c>
      <c r="AY163" s="120" t="s">
        <v>117</v>
      </c>
      <c r="BK163" s="128">
        <f>SUM(BK164:BK188)</f>
        <v>0</v>
      </c>
    </row>
    <row r="164" spans="2:65" s="1" customFormat="1" ht="24.2" customHeight="1">
      <c r="B164" s="28"/>
      <c r="C164" s="131" t="s">
        <v>234</v>
      </c>
      <c r="D164" s="131" t="s">
        <v>119</v>
      </c>
      <c r="E164" s="132" t="s">
        <v>235</v>
      </c>
      <c r="F164" s="133" t="s">
        <v>236</v>
      </c>
      <c r="G164" s="134" t="s">
        <v>237</v>
      </c>
      <c r="H164" s="135">
        <v>6</v>
      </c>
      <c r="I164" s="136"/>
      <c r="J164" s="137">
        <f t="shared" ref="J164:J188" si="10">ROUND(I164*H164,2)</f>
        <v>0</v>
      </c>
      <c r="K164" s="138"/>
      <c r="L164" s="28"/>
      <c r="M164" s="139" t="s">
        <v>1</v>
      </c>
      <c r="N164" s="140" t="s">
        <v>38</v>
      </c>
      <c r="P164" s="141">
        <f t="shared" ref="P164:P188" si="11">O164*H164</f>
        <v>0</v>
      </c>
      <c r="Q164" s="141">
        <v>0</v>
      </c>
      <c r="R164" s="141">
        <f t="shared" ref="R164:R188" si="12">Q164*H164</f>
        <v>0</v>
      </c>
      <c r="S164" s="141">
        <v>0</v>
      </c>
      <c r="T164" s="142">
        <f t="shared" ref="T164:T188" si="13">S164*H164</f>
        <v>0</v>
      </c>
      <c r="AR164" s="143" t="s">
        <v>238</v>
      </c>
      <c r="AT164" s="143" t="s">
        <v>119</v>
      </c>
      <c r="AU164" s="143" t="s">
        <v>124</v>
      </c>
      <c r="AY164" s="13" t="s">
        <v>117</v>
      </c>
      <c r="BE164" s="144">
        <f t="shared" ref="BE164:BE188" si="14">IF(N164="základná",J164,0)</f>
        <v>0</v>
      </c>
      <c r="BF164" s="144">
        <f t="shared" ref="BF164:BF188" si="15">IF(N164="znížená",J164,0)</f>
        <v>0</v>
      </c>
      <c r="BG164" s="144">
        <f t="shared" ref="BG164:BG188" si="16">IF(N164="zákl. prenesená",J164,0)</f>
        <v>0</v>
      </c>
      <c r="BH164" s="144">
        <f t="shared" ref="BH164:BH188" si="17">IF(N164="zníž. prenesená",J164,0)</f>
        <v>0</v>
      </c>
      <c r="BI164" s="144">
        <f t="shared" ref="BI164:BI188" si="18">IF(N164="nulová",J164,0)</f>
        <v>0</v>
      </c>
      <c r="BJ164" s="13" t="s">
        <v>124</v>
      </c>
      <c r="BK164" s="144">
        <f t="shared" ref="BK164:BK188" si="19">ROUND(I164*H164,2)</f>
        <v>0</v>
      </c>
      <c r="BL164" s="13" t="s">
        <v>238</v>
      </c>
      <c r="BM164" s="143" t="s">
        <v>239</v>
      </c>
    </row>
    <row r="165" spans="2:65" s="1" customFormat="1" ht="16.5" customHeight="1">
      <c r="B165" s="28"/>
      <c r="C165" s="145" t="s">
        <v>240</v>
      </c>
      <c r="D165" s="145" t="s">
        <v>126</v>
      </c>
      <c r="E165" s="146" t="s">
        <v>241</v>
      </c>
      <c r="F165" s="147" t="s">
        <v>242</v>
      </c>
      <c r="G165" s="148" t="s">
        <v>237</v>
      </c>
      <c r="H165" s="149">
        <v>6</v>
      </c>
      <c r="I165" s="150"/>
      <c r="J165" s="151">
        <f t="shared" si="10"/>
        <v>0</v>
      </c>
      <c r="K165" s="152"/>
      <c r="L165" s="153"/>
      <c r="M165" s="154" t="s">
        <v>1</v>
      </c>
      <c r="N165" s="155" t="s">
        <v>38</v>
      </c>
      <c r="P165" s="141">
        <f t="shared" si="11"/>
        <v>0</v>
      </c>
      <c r="Q165" s="141">
        <v>1E-4</v>
      </c>
      <c r="R165" s="141">
        <f t="shared" si="12"/>
        <v>6.0000000000000006E-4</v>
      </c>
      <c r="S165" s="141">
        <v>0</v>
      </c>
      <c r="T165" s="142">
        <f t="shared" si="13"/>
        <v>0</v>
      </c>
      <c r="AR165" s="143" t="s">
        <v>243</v>
      </c>
      <c r="AT165" s="143" t="s">
        <v>126</v>
      </c>
      <c r="AU165" s="143" t="s">
        <v>124</v>
      </c>
      <c r="AY165" s="13" t="s">
        <v>117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124</v>
      </c>
      <c r="BK165" s="144">
        <f t="shared" si="19"/>
        <v>0</v>
      </c>
      <c r="BL165" s="13" t="s">
        <v>243</v>
      </c>
      <c r="BM165" s="143" t="s">
        <v>244</v>
      </c>
    </row>
    <row r="166" spans="2:65" s="1" customFormat="1" ht="16.5" customHeight="1">
      <c r="B166" s="28"/>
      <c r="C166" s="131" t="s">
        <v>245</v>
      </c>
      <c r="D166" s="131" t="s">
        <v>119</v>
      </c>
      <c r="E166" s="132" t="s">
        <v>246</v>
      </c>
      <c r="F166" s="133" t="s">
        <v>247</v>
      </c>
      <c r="G166" s="134" t="s">
        <v>152</v>
      </c>
      <c r="H166" s="135">
        <v>1</v>
      </c>
      <c r="I166" s="136"/>
      <c r="J166" s="137">
        <f t="shared" si="10"/>
        <v>0</v>
      </c>
      <c r="K166" s="138"/>
      <c r="L166" s="28"/>
      <c r="M166" s="139" t="s">
        <v>1</v>
      </c>
      <c r="N166" s="140" t="s">
        <v>38</v>
      </c>
      <c r="P166" s="141">
        <f t="shared" si="11"/>
        <v>0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AR166" s="143" t="s">
        <v>238</v>
      </c>
      <c r="AT166" s="143" t="s">
        <v>119</v>
      </c>
      <c r="AU166" s="143" t="s">
        <v>124</v>
      </c>
      <c r="AY166" s="13" t="s">
        <v>117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124</v>
      </c>
      <c r="BK166" s="144">
        <f t="shared" si="19"/>
        <v>0</v>
      </c>
      <c r="BL166" s="13" t="s">
        <v>238</v>
      </c>
      <c r="BM166" s="143" t="s">
        <v>248</v>
      </c>
    </row>
    <row r="167" spans="2:65" s="1" customFormat="1" ht="24.2" customHeight="1">
      <c r="B167" s="28"/>
      <c r="C167" s="145" t="s">
        <v>249</v>
      </c>
      <c r="D167" s="145" t="s">
        <v>126</v>
      </c>
      <c r="E167" s="146" t="s">
        <v>250</v>
      </c>
      <c r="F167" s="147" t="s">
        <v>251</v>
      </c>
      <c r="G167" s="148" t="s">
        <v>152</v>
      </c>
      <c r="H167" s="149">
        <v>1</v>
      </c>
      <c r="I167" s="150"/>
      <c r="J167" s="151">
        <f t="shared" si="10"/>
        <v>0</v>
      </c>
      <c r="K167" s="152"/>
      <c r="L167" s="153"/>
      <c r="M167" s="154" t="s">
        <v>1</v>
      </c>
      <c r="N167" s="155" t="s">
        <v>38</v>
      </c>
      <c r="P167" s="141">
        <f t="shared" si="11"/>
        <v>0</v>
      </c>
      <c r="Q167" s="141">
        <v>0.02</v>
      </c>
      <c r="R167" s="141">
        <f t="shared" si="12"/>
        <v>0.02</v>
      </c>
      <c r="S167" s="141">
        <v>0</v>
      </c>
      <c r="T167" s="142">
        <f t="shared" si="13"/>
        <v>0</v>
      </c>
      <c r="AR167" s="143" t="s">
        <v>243</v>
      </c>
      <c r="AT167" s="143" t="s">
        <v>126</v>
      </c>
      <c r="AU167" s="143" t="s">
        <v>124</v>
      </c>
      <c r="AY167" s="13" t="s">
        <v>117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124</v>
      </c>
      <c r="BK167" s="144">
        <f t="shared" si="19"/>
        <v>0</v>
      </c>
      <c r="BL167" s="13" t="s">
        <v>243</v>
      </c>
      <c r="BM167" s="143" t="s">
        <v>252</v>
      </c>
    </row>
    <row r="168" spans="2:65" s="1" customFormat="1" ht="21.75" customHeight="1">
      <c r="B168" s="28"/>
      <c r="C168" s="131" t="s">
        <v>253</v>
      </c>
      <c r="D168" s="131" t="s">
        <v>119</v>
      </c>
      <c r="E168" s="132" t="s">
        <v>254</v>
      </c>
      <c r="F168" s="133" t="s">
        <v>255</v>
      </c>
      <c r="G168" s="134" t="s">
        <v>152</v>
      </c>
      <c r="H168" s="135">
        <v>1</v>
      </c>
      <c r="I168" s="136"/>
      <c r="J168" s="137">
        <f t="shared" si="10"/>
        <v>0</v>
      </c>
      <c r="K168" s="138"/>
      <c r="L168" s="28"/>
      <c r="M168" s="139" t="s">
        <v>1</v>
      </c>
      <c r="N168" s="140" t="s">
        <v>38</v>
      </c>
      <c r="P168" s="141">
        <f t="shared" si="11"/>
        <v>0</v>
      </c>
      <c r="Q168" s="141">
        <v>0</v>
      </c>
      <c r="R168" s="141">
        <f t="shared" si="12"/>
        <v>0</v>
      </c>
      <c r="S168" s="141">
        <v>0</v>
      </c>
      <c r="T168" s="142">
        <f t="shared" si="13"/>
        <v>0</v>
      </c>
      <c r="AR168" s="143" t="s">
        <v>238</v>
      </c>
      <c r="AT168" s="143" t="s">
        <v>119</v>
      </c>
      <c r="AU168" s="143" t="s">
        <v>124</v>
      </c>
      <c r="AY168" s="13" t="s">
        <v>117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124</v>
      </c>
      <c r="BK168" s="144">
        <f t="shared" si="19"/>
        <v>0</v>
      </c>
      <c r="BL168" s="13" t="s">
        <v>238</v>
      </c>
      <c r="BM168" s="143" t="s">
        <v>256</v>
      </c>
    </row>
    <row r="169" spans="2:65" s="1" customFormat="1" ht="16.5" customHeight="1">
      <c r="B169" s="28"/>
      <c r="C169" s="145" t="s">
        <v>257</v>
      </c>
      <c r="D169" s="145" t="s">
        <v>126</v>
      </c>
      <c r="E169" s="146" t="s">
        <v>258</v>
      </c>
      <c r="F169" s="147" t="s">
        <v>259</v>
      </c>
      <c r="G169" s="148" t="s">
        <v>152</v>
      </c>
      <c r="H169" s="149">
        <v>1</v>
      </c>
      <c r="I169" s="150"/>
      <c r="J169" s="151">
        <f t="shared" si="10"/>
        <v>0</v>
      </c>
      <c r="K169" s="152"/>
      <c r="L169" s="153"/>
      <c r="M169" s="154" t="s">
        <v>1</v>
      </c>
      <c r="N169" s="155" t="s">
        <v>38</v>
      </c>
      <c r="P169" s="141">
        <f t="shared" si="11"/>
        <v>0</v>
      </c>
      <c r="Q169" s="141">
        <v>3.8000000000000002E-4</v>
      </c>
      <c r="R169" s="141">
        <f t="shared" si="12"/>
        <v>3.8000000000000002E-4</v>
      </c>
      <c r="S169" s="141">
        <v>0</v>
      </c>
      <c r="T169" s="142">
        <f t="shared" si="13"/>
        <v>0</v>
      </c>
      <c r="AR169" s="143" t="s">
        <v>243</v>
      </c>
      <c r="AT169" s="143" t="s">
        <v>126</v>
      </c>
      <c r="AU169" s="143" t="s">
        <v>124</v>
      </c>
      <c r="AY169" s="13" t="s">
        <v>117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124</v>
      </c>
      <c r="BK169" s="144">
        <f t="shared" si="19"/>
        <v>0</v>
      </c>
      <c r="BL169" s="13" t="s">
        <v>243</v>
      </c>
      <c r="BM169" s="143" t="s">
        <v>260</v>
      </c>
    </row>
    <row r="170" spans="2:65" s="1" customFormat="1" ht="21.75" customHeight="1">
      <c r="B170" s="28"/>
      <c r="C170" s="131" t="s">
        <v>261</v>
      </c>
      <c r="D170" s="131" t="s">
        <v>119</v>
      </c>
      <c r="E170" s="132" t="s">
        <v>262</v>
      </c>
      <c r="F170" s="133" t="s">
        <v>263</v>
      </c>
      <c r="G170" s="134" t="s">
        <v>152</v>
      </c>
      <c r="H170" s="135">
        <v>1</v>
      </c>
      <c r="I170" s="136"/>
      <c r="J170" s="137">
        <f t="shared" si="10"/>
        <v>0</v>
      </c>
      <c r="K170" s="138"/>
      <c r="L170" s="28"/>
      <c r="M170" s="139" t="s">
        <v>1</v>
      </c>
      <c r="N170" s="140" t="s">
        <v>38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238</v>
      </c>
      <c r="AT170" s="143" t="s">
        <v>119</v>
      </c>
      <c r="AU170" s="143" t="s">
        <v>124</v>
      </c>
      <c r="AY170" s="13" t="s">
        <v>117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124</v>
      </c>
      <c r="BK170" s="144">
        <f t="shared" si="19"/>
        <v>0</v>
      </c>
      <c r="BL170" s="13" t="s">
        <v>238</v>
      </c>
      <c r="BM170" s="143" t="s">
        <v>264</v>
      </c>
    </row>
    <row r="171" spans="2:65" s="1" customFormat="1" ht="24.2" customHeight="1">
      <c r="B171" s="28"/>
      <c r="C171" s="145" t="s">
        <v>265</v>
      </c>
      <c r="D171" s="145" t="s">
        <v>126</v>
      </c>
      <c r="E171" s="146" t="s">
        <v>266</v>
      </c>
      <c r="F171" s="147" t="s">
        <v>267</v>
      </c>
      <c r="G171" s="148" t="s">
        <v>152</v>
      </c>
      <c r="H171" s="149">
        <v>1</v>
      </c>
      <c r="I171" s="150"/>
      <c r="J171" s="151">
        <f t="shared" si="10"/>
        <v>0</v>
      </c>
      <c r="K171" s="152"/>
      <c r="L171" s="153"/>
      <c r="M171" s="154" t="s">
        <v>1</v>
      </c>
      <c r="N171" s="155" t="s">
        <v>38</v>
      </c>
      <c r="P171" s="141">
        <f t="shared" si="11"/>
        <v>0</v>
      </c>
      <c r="Q171" s="141">
        <v>1.2E-4</v>
      </c>
      <c r="R171" s="141">
        <f t="shared" si="12"/>
        <v>1.2E-4</v>
      </c>
      <c r="S171" s="141">
        <v>0</v>
      </c>
      <c r="T171" s="142">
        <f t="shared" si="13"/>
        <v>0</v>
      </c>
      <c r="AR171" s="143" t="s">
        <v>243</v>
      </c>
      <c r="AT171" s="143" t="s">
        <v>126</v>
      </c>
      <c r="AU171" s="143" t="s">
        <v>124</v>
      </c>
      <c r="AY171" s="13" t="s">
        <v>117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3" t="s">
        <v>124</v>
      </c>
      <c r="BK171" s="144">
        <f t="shared" si="19"/>
        <v>0</v>
      </c>
      <c r="BL171" s="13" t="s">
        <v>243</v>
      </c>
      <c r="BM171" s="143" t="s">
        <v>268</v>
      </c>
    </row>
    <row r="172" spans="2:65" s="1" customFormat="1" ht="16.5" customHeight="1">
      <c r="B172" s="28"/>
      <c r="C172" s="131" t="s">
        <v>179</v>
      </c>
      <c r="D172" s="131" t="s">
        <v>119</v>
      </c>
      <c r="E172" s="132" t="s">
        <v>269</v>
      </c>
      <c r="F172" s="133" t="s">
        <v>270</v>
      </c>
      <c r="G172" s="134" t="s">
        <v>152</v>
      </c>
      <c r="H172" s="135">
        <v>1</v>
      </c>
      <c r="I172" s="136"/>
      <c r="J172" s="137">
        <f t="shared" si="10"/>
        <v>0</v>
      </c>
      <c r="K172" s="138"/>
      <c r="L172" s="28"/>
      <c r="M172" s="139" t="s">
        <v>1</v>
      </c>
      <c r="N172" s="140" t="s">
        <v>38</v>
      </c>
      <c r="P172" s="141">
        <f t="shared" si="11"/>
        <v>0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AR172" s="143" t="s">
        <v>238</v>
      </c>
      <c r="AT172" s="143" t="s">
        <v>119</v>
      </c>
      <c r="AU172" s="143" t="s">
        <v>124</v>
      </c>
      <c r="AY172" s="13" t="s">
        <v>117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3" t="s">
        <v>124</v>
      </c>
      <c r="BK172" s="144">
        <f t="shared" si="19"/>
        <v>0</v>
      </c>
      <c r="BL172" s="13" t="s">
        <v>238</v>
      </c>
      <c r="BM172" s="143" t="s">
        <v>271</v>
      </c>
    </row>
    <row r="173" spans="2:65" s="1" customFormat="1" ht="21.75" customHeight="1">
      <c r="B173" s="28"/>
      <c r="C173" s="145" t="s">
        <v>272</v>
      </c>
      <c r="D173" s="145" t="s">
        <v>126</v>
      </c>
      <c r="E173" s="146" t="s">
        <v>273</v>
      </c>
      <c r="F173" s="147" t="s">
        <v>274</v>
      </c>
      <c r="G173" s="148" t="s">
        <v>152</v>
      </c>
      <c r="H173" s="149">
        <v>1</v>
      </c>
      <c r="I173" s="150"/>
      <c r="J173" s="151">
        <f t="shared" si="10"/>
        <v>0</v>
      </c>
      <c r="K173" s="152"/>
      <c r="L173" s="153"/>
      <c r="M173" s="154" t="s">
        <v>1</v>
      </c>
      <c r="N173" s="155" t="s">
        <v>38</v>
      </c>
      <c r="P173" s="141">
        <f t="shared" si="11"/>
        <v>0</v>
      </c>
      <c r="Q173" s="141">
        <v>3.2000000000000003E-4</v>
      </c>
      <c r="R173" s="141">
        <f t="shared" si="12"/>
        <v>3.2000000000000003E-4</v>
      </c>
      <c r="S173" s="141">
        <v>0</v>
      </c>
      <c r="T173" s="142">
        <f t="shared" si="13"/>
        <v>0</v>
      </c>
      <c r="AR173" s="143" t="s">
        <v>243</v>
      </c>
      <c r="AT173" s="143" t="s">
        <v>126</v>
      </c>
      <c r="AU173" s="143" t="s">
        <v>124</v>
      </c>
      <c r="AY173" s="13" t="s">
        <v>117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3" t="s">
        <v>124</v>
      </c>
      <c r="BK173" s="144">
        <f t="shared" si="19"/>
        <v>0</v>
      </c>
      <c r="BL173" s="13" t="s">
        <v>243</v>
      </c>
      <c r="BM173" s="143" t="s">
        <v>275</v>
      </c>
    </row>
    <row r="174" spans="2:65" s="1" customFormat="1" ht="16.5" customHeight="1">
      <c r="B174" s="28"/>
      <c r="C174" s="131" t="s">
        <v>276</v>
      </c>
      <c r="D174" s="131" t="s">
        <v>119</v>
      </c>
      <c r="E174" s="132" t="s">
        <v>277</v>
      </c>
      <c r="F174" s="133" t="s">
        <v>278</v>
      </c>
      <c r="G174" s="134" t="s">
        <v>152</v>
      </c>
      <c r="H174" s="135">
        <v>3</v>
      </c>
      <c r="I174" s="136"/>
      <c r="J174" s="137">
        <f t="shared" si="10"/>
        <v>0</v>
      </c>
      <c r="K174" s="138"/>
      <c r="L174" s="28"/>
      <c r="M174" s="139" t="s">
        <v>1</v>
      </c>
      <c r="N174" s="140" t="s">
        <v>38</v>
      </c>
      <c r="P174" s="141">
        <f t="shared" si="11"/>
        <v>0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AR174" s="143" t="s">
        <v>238</v>
      </c>
      <c r="AT174" s="143" t="s">
        <v>119</v>
      </c>
      <c r="AU174" s="143" t="s">
        <v>124</v>
      </c>
      <c r="AY174" s="13" t="s">
        <v>117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3" t="s">
        <v>124</v>
      </c>
      <c r="BK174" s="144">
        <f t="shared" si="19"/>
        <v>0</v>
      </c>
      <c r="BL174" s="13" t="s">
        <v>238</v>
      </c>
      <c r="BM174" s="143" t="s">
        <v>279</v>
      </c>
    </row>
    <row r="175" spans="2:65" s="1" customFormat="1" ht="16.5" customHeight="1">
      <c r="B175" s="28"/>
      <c r="C175" s="145" t="s">
        <v>280</v>
      </c>
      <c r="D175" s="145" t="s">
        <v>126</v>
      </c>
      <c r="E175" s="146" t="s">
        <v>281</v>
      </c>
      <c r="F175" s="147" t="s">
        <v>282</v>
      </c>
      <c r="G175" s="148" t="s">
        <v>152</v>
      </c>
      <c r="H175" s="149">
        <v>3</v>
      </c>
      <c r="I175" s="150"/>
      <c r="J175" s="151">
        <f t="shared" si="10"/>
        <v>0</v>
      </c>
      <c r="K175" s="152"/>
      <c r="L175" s="153"/>
      <c r="M175" s="154" t="s">
        <v>1</v>
      </c>
      <c r="N175" s="155" t="s">
        <v>38</v>
      </c>
      <c r="P175" s="141">
        <f t="shared" si="11"/>
        <v>0</v>
      </c>
      <c r="Q175" s="141">
        <v>1.4999999999999999E-4</v>
      </c>
      <c r="R175" s="141">
        <f t="shared" si="12"/>
        <v>4.4999999999999999E-4</v>
      </c>
      <c r="S175" s="141">
        <v>0</v>
      </c>
      <c r="T175" s="142">
        <f t="shared" si="13"/>
        <v>0</v>
      </c>
      <c r="AR175" s="143" t="s">
        <v>243</v>
      </c>
      <c r="AT175" s="143" t="s">
        <v>126</v>
      </c>
      <c r="AU175" s="143" t="s">
        <v>124</v>
      </c>
      <c r="AY175" s="13" t="s">
        <v>117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3" t="s">
        <v>124</v>
      </c>
      <c r="BK175" s="144">
        <f t="shared" si="19"/>
        <v>0</v>
      </c>
      <c r="BL175" s="13" t="s">
        <v>243</v>
      </c>
      <c r="BM175" s="143" t="s">
        <v>283</v>
      </c>
    </row>
    <row r="176" spans="2:65" s="1" customFormat="1" ht="24.2" customHeight="1">
      <c r="B176" s="28"/>
      <c r="C176" s="131" t="s">
        <v>284</v>
      </c>
      <c r="D176" s="131" t="s">
        <v>119</v>
      </c>
      <c r="E176" s="132" t="s">
        <v>285</v>
      </c>
      <c r="F176" s="133" t="s">
        <v>286</v>
      </c>
      <c r="G176" s="134" t="s">
        <v>152</v>
      </c>
      <c r="H176" s="135">
        <v>1</v>
      </c>
      <c r="I176" s="136"/>
      <c r="J176" s="137">
        <f t="shared" si="10"/>
        <v>0</v>
      </c>
      <c r="K176" s="138"/>
      <c r="L176" s="28"/>
      <c r="M176" s="139" t="s">
        <v>1</v>
      </c>
      <c r="N176" s="140" t="s">
        <v>38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AR176" s="143" t="s">
        <v>238</v>
      </c>
      <c r="AT176" s="143" t="s">
        <v>119</v>
      </c>
      <c r="AU176" s="143" t="s">
        <v>124</v>
      </c>
      <c r="AY176" s="13" t="s">
        <v>117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3" t="s">
        <v>124</v>
      </c>
      <c r="BK176" s="144">
        <f t="shared" si="19"/>
        <v>0</v>
      </c>
      <c r="BL176" s="13" t="s">
        <v>238</v>
      </c>
      <c r="BM176" s="143" t="s">
        <v>287</v>
      </c>
    </row>
    <row r="177" spans="2:65" s="1" customFormat="1" ht="24.2" customHeight="1">
      <c r="B177" s="28"/>
      <c r="C177" s="145" t="s">
        <v>288</v>
      </c>
      <c r="D177" s="145" t="s">
        <v>126</v>
      </c>
      <c r="E177" s="146" t="s">
        <v>289</v>
      </c>
      <c r="F177" s="147" t="s">
        <v>290</v>
      </c>
      <c r="G177" s="148" t="s">
        <v>152</v>
      </c>
      <c r="H177" s="149">
        <v>1</v>
      </c>
      <c r="I177" s="150"/>
      <c r="J177" s="151">
        <f t="shared" si="10"/>
        <v>0</v>
      </c>
      <c r="K177" s="152"/>
      <c r="L177" s="153"/>
      <c r="M177" s="154" t="s">
        <v>1</v>
      </c>
      <c r="N177" s="155" t="s">
        <v>38</v>
      </c>
      <c r="P177" s="141">
        <f t="shared" si="11"/>
        <v>0</v>
      </c>
      <c r="Q177" s="141">
        <v>3.6000000000000002E-4</v>
      </c>
      <c r="R177" s="141">
        <f t="shared" si="12"/>
        <v>3.6000000000000002E-4</v>
      </c>
      <c r="S177" s="141">
        <v>0</v>
      </c>
      <c r="T177" s="142">
        <f t="shared" si="13"/>
        <v>0</v>
      </c>
      <c r="AR177" s="143" t="s">
        <v>243</v>
      </c>
      <c r="AT177" s="143" t="s">
        <v>126</v>
      </c>
      <c r="AU177" s="143" t="s">
        <v>124</v>
      </c>
      <c r="AY177" s="13" t="s">
        <v>117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3" t="s">
        <v>124</v>
      </c>
      <c r="BK177" s="144">
        <f t="shared" si="19"/>
        <v>0</v>
      </c>
      <c r="BL177" s="13" t="s">
        <v>243</v>
      </c>
      <c r="BM177" s="143" t="s">
        <v>291</v>
      </c>
    </row>
    <row r="178" spans="2:65" s="1" customFormat="1" ht="16.5" customHeight="1">
      <c r="B178" s="28"/>
      <c r="C178" s="131" t="s">
        <v>292</v>
      </c>
      <c r="D178" s="131" t="s">
        <v>119</v>
      </c>
      <c r="E178" s="132" t="s">
        <v>293</v>
      </c>
      <c r="F178" s="133" t="s">
        <v>294</v>
      </c>
      <c r="G178" s="134" t="s">
        <v>152</v>
      </c>
      <c r="H178" s="135">
        <v>2</v>
      </c>
      <c r="I178" s="136"/>
      <c r="J178" s="137">
        <f t="shared" si="10"/>
        <v>0</v>
      </c>
      <c r="K178" s="138"/>
      <c r="L178" s="28"/>
      <c r="M178" s="139" t="s">
        <v>1</v>
      </c>
      <c r="N178" s="140" t="s">
        <v>38</v>
      </c>
      <c r="P178" s="141">
        <f t="shared" si="11"/>
        <v>0</v>
      </c>
      <c r="Q178" s="141">
        <v>0</v>
      </c>
      <c r="R178" s="141">
        <f t="shared" si="12"/>
        <v>0</v>
      </c>
      <c r="S178" s="141">
        <v>0</v>
      </c>
      <c r="T178" s="142">
        <f t="shared" si="13"/>
        <v>0</v>
      </c>
      <c r="AR178" s="143" t="s">
        <v>238</v>
      </c>
      <c r="AT178" s="143" t="s">
        <v>119</v>
      </c>
      <c r="AU178" s="143" t="s">
        <v>124</v>
      </c>
      <c r="AY178" s="13" t="s">
        <v>117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3" t="s">
        <v>124</v>
      </c>
      <c r="BK178" s="144">
        <f t="shared" si="19"/>
        <v>0</v>
      </c>
      <c r="BL178" s="13" t="s">
        <v>238</v>
      </c>
      <c r="BM178" s="143" t="s">
        <v>295</v>
      </c>
    </row>
    <row r="179" spans="2:65" s="1" customFormat="1" ht="16.5" customHeight="1">
      <c r="B179" s="28"/>
      <c r="C179" s="145" t="s">
        <v>296</v>
      </c>
      <c r="D179" s="145" t="s">
        <v>126</v>
      </c>
      <c r="E179" s="146" t="s">
        <v>297</v>
      </c>
      <c r="F179" s="147" t="s">
        <v>298</v>
      </c>
      <c r="G179" s="148" t="s">
        <v>152</v>
      </c>
      <c r="H179" s="149">
        <v>2</v>
      </c>
      <c r="I179" s="150"/>
      <c r="J179" s="151">
        <f t="shared" si="10"/>
        <v>0</v>
      </c>
      <c r="K179" s="152"/>
      <c r="L179" s="153"/>
      <c r="M179" s="154" t="s">
        <v>1</v>
      </c>
      <c r="N179" s="155" t="s">
        <v>38</v>
      </c>
      <c r="P179" s="141">
        <f t="shared" si="11"/>
        <v>0</v>
      </c>
      <c r="Q179" s="141">
        <v>1.1800000000000001E-3</v>
      </c>
      <c r="R179" s="141">
        <f t="shared" si="12"/>
        <v>2.3600000000000001E-3</v>
      </c>
      <c r="S179" s="141">
        <v>0</v>
      </c>
      <c r="T179" s="142">
        <f t="shared" si="13"/>
        <v>0</v>
      </c>
      <c r="AR179" s="143" t="s">
        <v>243</v>
      </c>
      <c r="AT179" s="143" t="s">
        <v>126</v>
      </c>
      <c r="AU179" s="143" t="s">
        <v>124</v>
      </c>
      <c r="AY179" s="13" t="s">
        <v>117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3" t="s">
        <v>124</v>
      </c>
      <c r="BK179" s="144">
        <f t="shared" si="19"/>
        <v>0</v>
      </c>
      <c r="BL179" s="13" t="s">
        <v>243</v>
      </c>
      <c r="BM179" s="143" t="s">
        <v>299</v>
      </c>
    </row>
    <row r="180" spans="2:65" s="1" customFormat="1" ht="16.5" customHeight="1">
      <c r="B180" s="28"/>
      <c r="C180" s="131" t="s">
        <v>300</v>
      </c>
      <c r="D180" s="131" t="s">
        <v>119</v>
      </c>
      <c r="E180" s="132" t="s">
        <v>301</v>
      </c>
      <c r="F180" s="133" t="s">
        <v>302</v>
      </c>
      <c r="G180" s="134" t="s">
        <v>152</v>
      </c>
      <c r="H180" s="135">
        <v>2</v>
      </c>
      <c r="I180" s="136"/>
      <c r="J180" s="137">
        <f t="shared" si="10"/>
        <v>0</v>
      </c>
      <c r="K180" s="138"/>
      <c r="L180" s="28"/>
      <c r="M180" s="139" t="s">
        <v>1</v>
      </c>
      <c r="N180" s="140" t="s">
        <v>38</v>
      </c>
      <c r="P180" s="141">
        <f t="shared" si="11"/>
        <v>0</v>
      </c>
      <c r="Q180" s="141">
        <v>0</v>
      </c>
      <c r="R180" s="141">
        <f t="shared" si="12"/>
        <v>0</v>
      </c>
      <c r="S180" s="141">
        <v>0</v>
      </c>
      <c r="T180" s="142">
        <f t="shared" si="13"/>
        <v>0</v>
      </c>
      <c r="AR180" s="143" t="s">
        <v>238</v>
      </c>
      <c r="AT180" s="143" t="s">
        <v>119</v>
      </c>
      <c r="AU180" s="143" t="s">
        <v>124</v>
      </c>
      <c r="AY180" s="13" t="s">
        <v>117</v>
      </c>
      <c r="BE180" s="144">
        <f t="shared" si="14"/>
        <v>0</v>
      </c>
      <c r="BF180" s="144">
        <f t="shared" si="15"/>
        <v>0</v>
      </c>
      <c r="BG180" s="144">
        <f t="shared" si="16"/>
        <v>0</v>
      </c>
      <c r="BH180" s="144">
        <f t="shared" si="17"/>
        <v>0</v>
      </c>
      <c r="BI180" s="144">
        <f t="shared" si="18"/>
        <v>0</v>
      </c>
      <c r="BJ180" s="13" t="s">
        <v>124</v>
      </c>
      <c r="BK180" s="144">
        <f t="shared" si="19"/>
        <v>0</v>
      </c>
      <c r="BL180" s="13" t="s">
        <v>238</v>
      </c>
      <c r="BM180" s="143" t="s">
        <v>303</v>
      </c>
    </row>
    <row r="181" spans="2:65" s="1" customFormat="1" ht="16.5" customHeight="1">
      <c r="B181" s="28"/>
      <c r="C181" s="145" t="s">
        <v>304</v>
      </c>
      <c r="D181" s="145" t="s">
        <v>126</v>
      </c>
      <c r="E181" s="146" t="s">
        <v>305</v>
      </c>
      <c r="F181" s="147" t="s">
        <v>306</v>
      </c>
      <c r="G181" s="148" t="s">
        <v>152</v>
      </c>
      <c r="H181" s="149">
        <v>2</v>
      </c>
      <c r="I181" s="150"/>
      <c r="J181" s="151">
        <f t="shared" si="10"/>
        <v>0</v>
      </c>
      <c r="K181" s="152"/>
      <c r="L181" s="153"/>
      <c r="M181" s="154" t="s">
        <v>1</v>
      </c>
      <c r="N181" s="155" t="s">
        <v>38</v>
      </c>
      <c r="P181" s="141">
        <f t="shared" si="11"/>
        <v>0</v>
      </c>
      <c r="Q181" s="141">
        <v>0</v>
      </c>
      <c r="R181" s="141">
        <f t="shared" si="12"/>
        <v>0</v>
      </c>
      <c r="S181" s="141">
        <v>0</v>
      </c>
      <c r="T181" s="142">
        <f t="shared" si="13"/>
        <v>0</v>
      </c>
      <c r="AR181" s="143" t="s">
        <v>243</v>
      </c>
      <c r="AT181" s="143" t="s">
        <v>126</v>
      </c>
      <c r="AU181" s="143" t="s">
        <v>124</v>
      </c>
      <c r="AY181" s="13" t="s">
        <v>117</v>
      </c>
      <c r="BE181" s="144">
        <f t="shared" si="14"/>
        <v>0</v>
      </c>
      <c r="BF181" s="144">
        <f t="shared" si="15"/>
        <v>0</v>
      </c>
      <c r="BG181" s="144">
        <f t="shared" si="16"/>
        <v>0</v>
      </c>
      <c r="BH181" s="144">
        <f t="shared" si="17"/>
        <v>0</v>
      </c>
      <c r="BI181" s="144">
        <f t="shared" si="18"/>
        <v>0</v>
      </c>
      <c r="BJ181" s="13" t="s">
        <v>124</v>
      </c>
      <c r="BK181" s="144">
        <f t="shared" si="19"/>
        <v>0</v>
      </c>
      <c r="BL181" s="13" t="s">
        <v>243</v>
      </c>
      <c r="BM181" s="143" t="s">
        <v>307</v>
      </c>
    </row>
    <row r="182" spans="2:65" s="1" customFormat="1" ht="16.5" customHeight="1">
      <c r="B182" s="28"/>
      <c r="C182" s="131" t="s">
        <v>308</v>
      </c>
      <c r="D182" s="131" t="s">
        <v>119</v>
      </c>
      <c r="E182" s="132" t="s">
        <v>309</v>
      </c>
      <c r="F182" s="133" t="s">
        <v>310</v>
      </c>
      <c r="G182" s="134" t="s">
        <v>152</v>
      </c>
      <c r="H182" s="135">
        <v>2</v>
      </c>
      <c r="I182" s="136"/>
      <c r="J182" s="137">
        <f t="shared" si="10"/>
        <v>0</v>
      </c>
      <c r="K182" s="138"/>
      <c r="L182" s="28"/>
      <c r="M182" s="139" t="s">
        <v>1</v>
      </c>
      <c r="N182" s="140" t="s">
        <v>38</v>
      </c>
      <c r="P182" s="141">
        <f t="shared" si="11"/>
        <v>0</v>
      </c>
      <c r="Q182" s="141">
        <v>0</v>
      </c>
      <c r="R182" s="141">
        <f t="shared" si="12"/>
        <v>0</v>
      </c>
      <c r="S182" s="141">
        <v>0</v>
      </c>
      <c r="T182" s="142">
        <f t="shared" si="13"/>
        <v>0</v>
      </c>
      <c r="AR182" s="143" t="s">
        <v>238</v>
      </c>
      <c r="AT182" s="143" t="s">
        <v>119</v>
      </c>
      <c r="AU182" s="143" t="s">
        <v>124</v>
      </c>
      <c r="AY182" s="13" t="s">
        <v>117</v>
      </c>
      <c r="BE182" s="144">
        <f t="shared" si="14"/>
        <v>0</v>
      </c>
      <c r="BF182" s="144">
        <f t="shared" si="15"/>
        <v>0</v>
      </c>
      <c r="BG182" s="144">
        <f t="shared" si="16"/>
        <v>0</v>
      </c>
      <c r="BH182" s="144">
        <f t="shared" si="17"/>
        <v>0</v>
      </c>
      <c r="BI182" s="144">
        <f t="shared" si="18"/>
        <v>0</v>
      </c>
      <c r="BJ182" s="13" t="s">
        <v>124</v>
      </c>
      <c r="BK182" s="144">
        <f t="shared" si="19"/>
        <v>0</v>
      </c>
      <c r="BL182" s="13" t="s">
        <v>238</v>
      </c>
      <c r="BM182" s="143" t="s">
        <v>311</v>
      </c>
    </row>
    <row r="183" spans="2:65" s="1" customFormat="1" ht="21.75" customHeight="1">
      <c r="B183" s="28"/>
      <c r="C183" s="145" t="s">
        <v>312</v>
      </c>
      <c r="D183" s="145" t="s">
        <v>126</v>
      </c>
      <c r="E183" s="146" t="s">
        <v>313</v>
      </c>
      <c r="F183" s="147" t="s">
        <v>314</v>
      </c>
      <c r="G183" s="148" t="s">
        <v>152</v>
      </c>
      <c r="H183" s="149">
        <v>2</v>
      </c>
      <c r="I183" s="150"/>
      <c r="J183" s="151">
        <f t="shared" si="10"/>
        <v>0</v>
      </c>
      <c r="K183" s="152"/>
      <c r="L183" s="153"/>
      <c r="M183" s="154" t="s">
        <v>1</v>
      </c>
      <c r="N183" s="155" t="s">
        <v>38</v>
      </c>
      <c r="P183" s="141">
        <f t="shared" si="11"/>
        <v>0</v>
      </c>
      <c r="Q183" s="141">
        <v>1.8E-3</v>
      </c>
      <c r="R183" s="141">
        <f t="shared" si="12"/>
        <v>3.5999999999999999E-3</v>
      </c>
      <c r="S183" s="141">
        <v>0</v>
      </c>
      <c r="T183" s="142">
        <f t="shared" si="13"/>
        <v>0</v>
      </c>
      <c r="AR183" s="143" t="s">
        <v>243</v>
      </c>
      <c r="AT183" s="143" t="s">
        <v>126</v>
      </c>
      <c r="AU183" s="143" t="s">
        <v>124</v>
      </c>
      <c r="AY183" s="13" t="s">
        <v>117</v>
      </c>
      <c r="BE183" s="144">
        <f t="shared" si="14"/>
        <v>0</v>
      </c>
      <c r="BF183" s="144">
        <f t="shared" si="15"/>
        <v>0</v>
      </c>
      <c r="BG183" s="144">
        <f t="shared" si="16"/>
        <v>0</v>
      </c>
      <c r="BH183" s="144">
        <f t="shared" si="17"/>
        <v>0</v>
      </c>
      <c r="BI183" s="144">
        <f t="shared" si="18"/>
        <v>0</v>
      </c>
      <c r="BJ183" s="13" t="s">
        <v>124</v>
      </c>
      <c r="BK183" s="144">
        <f t="shared" si="19"/>
        <v>0</v>
      </c>
      <c r="BL183" s="13" t="s">
        <v>243</v>
      </c>
      <c r="BM183" s="143" t="s">
        <v>315</v>
      </c>
    </row>
    <row r="184" spans="2:65" s="1" customFormat="1" ht="21.75" customHeight="1">
      <c r="B184" s="28"/>
      <c r="C184" s="131" t="s">
        <v>316</v>
      </c>
      <c r="D184" s="131" t="s">
        <v>119</v>
      </c>
      <c r="E184" s="132" t="s">
        <v>317</v>
      </c>
      <c r="F184" s="133" t="s">
        <v>318</v>
      </c>
      <c r="G184" s="134" t="s">
        <v>237</v>
      </c>
      <c r="H184" s="135">
        <v>2</v>
      </c>
      <c r="I184" s="136"/>
      <c r="J184" s="137">
        <f t="shared" si="10"/>
        <v>0</v>
      </c>
      <c r="K184" s="138"/>
      <c r="L184" s="28"/>
      <c r="M184" s="139" t="s">
        <v>1</v>
      </c>
      <c r="N184" s="140" t="s">
        <v>38</v>
      </c>
      <c r="P184" s="141">
        <f t="shared" si="11"/>
        <v>0</v>
      </c>
      <c r="Q184" s="141">
        <v>0</v>
      </c>
      <c r="R184" s="141">
        <f t="shared" si="12"/>
        <v>0</v>
      </c>
      <c r="S184" s="141">
        <v>0</v>
      </c>
      <c r="T184" s="142">
        <f t="shared" si="13"/>
        <v>0</v>
      </c>
      <c r="AR184" s="143" t="s">
        <v>238</v>
      </c>
      <c r="AT184" s="143" t="s">
        <v>119</v>
      </c>
      <c r="AU184" s="143" t="s">
        <v>124</v>
      </c>
      <c r="AY184" s="13" t="s">
        <v>117</v>
      </c>
      <c r="BE184" s="144">
        <f t="shared" si="14"/>
        <v>0</v>
      </c>
      <c r="BF184" s="144">
        <f t="shared" si="15"/>
        <v>0</v>
      </c>
      <c r="BG184" s="144">
        <f t="shared" si="16"/>
        <v>0</v>
      </c>
      <c r="BH184" s="144">
        <f t="shared" si="17"/>
        <v>0</v>
      </c>
      <c r="BI184" s="144">
        <f t="shared" si="18"/>
        <v>0</v>
      </c>
      <c r="BJ184" s="13" t="s">
        <v>124</v>
      </c>
      <c r="BK184" s="144">
        <f t="shared" si="19"/>
        <v>0</v>
      </c>
      <c r="BL184" s="13" t="s">
        <v>238</v>
      </c>
      <c r="BM184" s="143" t="s">
        <v>319</v>
      </c>
    </row>
    <row r="185" spans="2:65" s="1" customFormat="1" ht="16.5" customHeight="1">
      <c r="B185" s="28"/>
      <c r="C185" s="145" t="s">
        <v>320</v>
      </c>
      <c r="D185" s="145" t="s">
        <v>126</v>
      </c>
      <c r="E185" s="146" t="s">
        <v>321</v>
      </c>
      <c r="F185" s="147" t="s">
        <v>322</v>
      </c>
      <c r="G185" s="148" t="s">
        <v>237</v>
      </c>
      <c r="H185" s="149">
        <v>2</v>
      </c>
      <c r="I185" s="150"/>
      <c r="J185" s="151">
        <f t="shared" si="10"/>
        <v>0</v>
      </c>
      <c r="K185" s="152"/>
      <c r="L185" s="153"/>
      <c r="M185" s="154" t="s">
        <v>1</v>
      </c>
      <c r="N185" s="155" t="s">
        <v>38</v>
      </c>
      <c r="P185" s="141">
        <f t="shared" si="11"/>
        <v>0</v>
      </c>
      <c r="Q185" s="141">
        <v>1.2E-4</v>
      </c>
      <c r="R185" s="141">
        <f t="shared" si="12"/>
        <v>2.4000000000000001E-4</v>
      </c>
      <c r="S185" s="141">
        <v>0</v>
      </c>
      <c r="T185" s="142">
        <f t="shared" si="13"/>
        <v>0</v>
      </c>
      <c r="AR185" s="143" t="s">
        <v>243</v>
      </c>
      <c r="AT185" s="143" t="s">
        <v>126</v>
      </c>
      <c r="AU185" s="143" t="s">
        <v>124</v>
      </c>
      <c r="AY185" s="13" t="s">
        <v>117</v>
      </c>
      <c r="BE185" s="144">
        <f t="shared" si="14"/>
        <v>0</v>
      </c>
      <c r="BF185" s="144">
        <f t="shared" si="15"/>
        <v>0</v>
      </c>
      <c r="BG185" s="144">
        <f t="shared" si="16"/>
        <v>0</v>
      </c>
      <c r="BH185" s="144">
        <f t="shared" si="17"/>
        <v>0</v>
      </c>
      <c r="BI185" s="144">
        <f t="shared" si="18"/>
        <v>0</v>
      </c>
      <c r="BJ185" s="13" t="s">
        <v>124</v>
      </c>
      <c r="BK185" s="144">
        <f t="shared" si="19"/>
        <v>0</v>
      </c>
      <c r="BL185" s="13" t="s">
        <v>243</v>
      </c>
      <c r="BM185" s="143" t="s">
        <v>323</v>
      </c>
    </row>
    <row r="186" spans="2:65" s="1" customFormat="1" ht="21.75" customHeight="1">
      <c r="B186" s="28"/>
      <c r="C186" s="131" t="s">
        <v>324</v>
      </c>
      <c r="D186" s="131" t="s">
        <v>119</v>
      </c>
      <c r="E186" s="132" t="s">
        <v>325</v>
      </c>
      <c r="F186" s="133" t="s">
        <v>326</v>
      </c>
      <c r="G186" s="134" t="s">
        <v>237</v>
      </c>
      <c r="H186" s="135">
        <v>6</v>
      </c>
      <c r="I186" s="136"/>
      <c r="J186" s="137">
        <f t="shared" si="10"/>
        <v>0</v>
      </c>
      <c r="K186" s="138"/>
      <c r="L186" s="28"/>
      <c r="M186" s="139" t="s">
        <v>1</v>
      </c>
      <c r="N186" s="140" t="s">
        <v>38</v>
      </c>
      <c r="P186" s="141">
        <f t="shared" si="11"/>
        <v>0</v>
      </c>
      <c r="Q186" s="141">
        <v>0</v>
      </c>
      <c r="R186" s="141">
        <f t="shared" si="12"/>
        <v>0</v>
      </c>
      <c r="S186" s="141">
        <v>0</v>
      </c>
      <c r="T186" s="142">
        <f t="shared" si="13"/>
        <v>0</v>
      </c>
      <c r="AR186" s="143" t="s">
        <v>238</v>
      </c>
      <c r="AT186" s="143" t="s">
        <v>119</v>
      </c>
      <c r="AU186" s="143" t="s">
        <v>124</v>
      </c>
      <c r="AY186" s="13" t="s">
        <v>117</v>
      </c>
      <c r="BE186" s="144">
        <f t="shared" si="14"/>
        <v>0</v>
      </c>
      <c r="BF186" s="144">
        <f t="shared" si="15"/>
        <v>0</v>
      </c>
      <c r="BG186" s="144">
        <f t="shared" si="16"/>
        <v>0</v>
      </c>
      <c r="BH186" s="144">
        <f t="shared" si="17"/>
        <v>0</v>
      </c>
      <c r="BI186" s="144">
        <f t="shared" si="18"/>
        <v>0</v>
      </c>
      <c r="BJ186" s="13" t="s">
        <v>124</v>
      </c>
      <c r="BK186" s="144">
        <f t="shared" si="19"/>
        <v>0</v>
      </c>
      <c r="BL186" s="13" t="s">
        <v>238</v>
      </c>
      <c r="BM186" s="143" t="s">
        <v>327</v>
      </c>
    </row>
    <row r="187" spans="2:65" s="1" customFormat="1" ht="16.5" customHeight="1">
      <c r="B187" s="28"/>
      <c r="C187" s="145" t="s">
        <v>328</v>
      </c>
      <c r="D187" s="145" t="s">
        <v>126</v>
      </c>
      <c r="E187" s="146" t="s">
        <v>329</v>
      </c>
      <c r="F187" s="147" t="s">
        <v>330</v>
      </c>
      <c r="G187" s="148" t="s">
        <v>237</v>
      </c>
      <c r="H187" s="149">
        <v>6</v>
      </c>
      <c r="I187" s="150"/>
      <c r="J187" s="151">
        <f t="shared" si="10"/>
        <v>0</v>
      </c>
      <c r="K187" s="152"/>
      <c r="L187" s="153"/>
      <c r="M187" s="154" t="s">
        <v>1</v>
      </c>
      <c r="N187" s="155" t="s">
        <v>38</v>
      </c>
      <c r="P187" s="141">
        <f t="shared" si="11"/>
        <v>0</v>
      </c>
      <c r="Q187" s="141">
        <v>1.6000000000000001E-4</v>
      </c>
      <c r="R187" s="141">
        <f t="shared" si="12"/>
        <v>9.6000000000000013E-4</v>
      </c>
      <c r="S187" s="141">
        <v>0</v>
      </c>
      <c r="T187" s="142">
        <f t="shared" si="13"/>
        <v>0</v>
      </c>
      <c r="AR187" s="143" t="s">
        <v>243</v>
      </c>
      <c r="AT187" s="143" t="s">
        <v>126</v>
      </c>
      <c r="AU187" s="143" t="s">
        <v>124</v>
      </c>
      <c r="AY187" s="13" t="s">
        <v>117</v>
      </c>
      <c r="BE187" s="144">
        <f t="shared" si="14"/>
        <v>0</v>
      </c>
      <c r="BF187" s="144">
        <f t="shared" si="15"/>
        <v>0</v>
      </c>
      <c r="BG187" s="144">
        <f t="shared" si="16"/>
        <v>0</v>
      </c>
      <c r="BH187" s="144">
        <f t="shared" si="17"/>
        <v>0</v>
      </c>
      <c r="BI187" s="144">
        <f t="shared" si="18"/>
        <v>0</v>
      </c>
      <c r="BJ187" s="13" t="s">
        <v>124</v>
      </c>
      <c r="BK187" s="144">
        <f t="shared" si="19"/>
        <v>0</v>
      </c>
      <c r="BL187" s="13" t="s">
        <v>243</v>
      </c>
      <c r="BM187" s="143" t="s">
        <v>331</v>
      </c>
    </row>
    <row r="188" spans="2:65" s="1" customFormat="1" ht="24.2" customHeight="1">
      <c r="B188" s="28"/>
      <c r="C188" s="131" t="s">
        <v>332</v>
      </c>
      <c r="D188" s="131" t="s">
        <v>119</v>
      </c>
      <c r="E188" s="132" t="s">
        <v>333</v>
      </c>
      <c r="F188" s="133" t="s">
        <v>334</v>
      </c>
      <c r="G188" s="134" t="s">
        <v>335</v>
      </c>
      <c r="H188" s="156"/>
      <c r="I188" s="136"/>
      <c r="J188" s="137">
        <f t="shared" si="10"/>
        <v>0</v>
      </c>
      <c r="K188" s="138"/>
      <c r="L188" s="28"/>
      <c r="M188" s="139" t="s">
        <v>1</v>
      </c>
      <c r="N188" s="140" t="s">
        <v>38</v>
      </c>
      <c r="P188" s="141">
        <f t="shared" si="11"/>
        <v>0</v>
      </c>
      <c r="Q188" s="141">
        <v>0</v>
      </c>
      <c r="R188" s="141">
        <f t="shared" si="12"/>
        <v>0</v>
      </c>
      <c r="S188" s="141">
        <v>0</v>
      </c>
      <c r="T188" s="142">
        <f t="shared" si="13"/>
        <v>0</v>
      </c>
      <c r="AR188" s="143" t="s">
        <v>238</v>
      </c>
      <c r="AT188" s="143" t="s">
        <v>119</v>
      </c>
      <c r="AU188" s="143" t="s">
        <v>124</v>
      </c>
      <c r="AY188" s="13" t="s">
        <v>117</v>
      </c>
      <c r="BE188" s="144">
        <f t="shared" si="14"/>
        <v>0</v>
      </c>
      <c r="BF188" s="144">
        <f t="shared" si="15"/>
        <v>0</v>
      </c>
      <c r="BG188" s="144">
        <f t="shared" si="16"/>
        <v>0</v>
      </c>
      <c r="BH188" s="144">
        <f t="shared" si="17"/>
        <v>0</v>
      </c>
      <c r="BI188" s="144">
        <f t="shared" si="18"/>
        <v>0</v>
      </c>
      <c r="BJ188" s="13" t="s">
        <v>124</v>
      </c>
      <c r="BK188" s="144">
        <f t="shared" si="19"/>
        <v>0</v>
      </c>
      <c r="BL188" s="13" t="s">
        <v>238</v>
      </c>
      <c r="BM188" s="143" t="s">
        <v>336</v>
      </c>
    </row>
    <row r="189" spans="2:65" s="11" customFormat="1" ht="22.9" customHeight="1">
      <c r="B189" s="119"/>
      <c r="D189" s="120" t="s">
        <v>71</v>
      </c>
      <c r="E189" s="129" t="s">
        <v>337</v>
      </c>
      <c r="F189" s="129" t="s">
        <v>338</v>
      </c>
      <c r="I189" s="122"/>
      <c r="J189" s="130">
        <f>BK189</f>
        <v>0</v>
      </c>
      <c r="L189" s="119"/>
      <c r="M189" s="124"/>
      <c r="P189" s="125">
        <f>P190</f>
        <v>0</v>
      </c>
      <c r="R189" s="125">
        <f>R190</f>
        <v>0</v>
      </c>
      <c r="T189" s="126">
        <f>T190</f>
        <v>0</v>
      </c>
      <c r="AR189" s="120" t="s">
        <v>132</v>
      </c>
      <c r="AT189" s="127" t="s">
        <v>71</v>
      </c>
      <c r="AU189" s="127" t="s">
        <v>80</v>
      </c>
      <c r="AY189" s="120" t="s">
        <v>117</v>
      </c>
      <c r="BK189" s="128">
        <f>BK190</f>
        <v>0</v>
      </c>
    </row>
    <row r="190" spans="2:65" s="1" customFormat="1" ht="16.5" customHeight="1">
      <c r="B190" s="28"/>
      <c r="C190" s="131" t="s">
        <v>332</v>
      </c>
      <c r="D190" s="131" t="s">
        <v>119</v>
      </c>
      <c r="E190" s="132" t="s">
        <v>339</v>
      </c>
      <c r="F190" s="133" t="s">
        <v>340</v>
      </c>
      <c r="G190" s="134" t="s">
        <v>152</v>
      </c>
      <c r="H190" s="135">
        <v>1</v>
      </c>
      <c r="I190" s="136"/>
      <c r="J190" s="137">
        <f>ROUND(I190*H190,2)</f>
        <v>0</v>
      </c>
      <c r="K190" s="138"/>
      <c r="L190" s="28"/>
      <c r="M190" s="139" t="s">
        <v>1</v>
      </c>
      <c r="N190" s="140" t="s">
        <v>38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238</v>
      </c>
      <c r="AT190" s="143" t="s">
        <v>119</v>
      </c>
      <c r="AU190" s="143" t="s">
        <v>124</v>
      </c>
      <c r="AY190" s="13" t="s">
        <v>117</v>
      </c>
      <c r="BE190" s="144">
        <f>IF(N190="základná",J190,0)</f>
        <v>0</v>
      </c>
      <c r="BF190" s="144">
        <f>IF(N190="znížená",J190,0)</f>
        <v>0</v>
      </c>
      <c r="BG190" s="144">
        <f>IF(N190="zákl. prenesená",J190,0)</f>
        <v>0</v>
      </c>
      <c r="BH190" s="144">
        <f>IF(N190="zníž. prenesená",J190,0)</f>
        <v>0</v>
      </c>
      <c r="BI190" s="144">
        <f>IF(N190="nulová",J190,0)</f>
        <v>0</v>
      </c>
      <c r="BJ190" s="13" t="s">
        <v>124</v>
      </c>
      <c r="BK190" s="144">
        <f>ROUND(I190*H190,2)</f>
        <v>0</v>
      </c>
      <c r="BL190" s="13" t="s">
        <v>238</v>
      </c>
      <c r="BM190" s="143" t="s">
        <v>341</v>
      </c>
    </row>
    <row r="191" spans="2:65" s="11" customFormat="1" ht="25.9" customHeight="1">
      <c r="B191" s="119"/>
      <c r="D191" s="120" t="s">
        <v>71</v>
      </c>
      <c r="E191" s="121" t="s">
        <v>342</v>
      </c>
      <c r="F191" s="121" t="s">
        <v>343</v>
      </c>
      <c r="I191" s="122"/>
      <c r="J191" s="123">
        <f>BK191</f>
        <v>0</v>
      </c>
      <c r="L191" s="119"/>
      <c r="M191" s="124"/>
      <c r="P191" s="125">
        <f>SUM(P192:P193)</f>
        <v>0</v>
      </c>
      <c r="R191" s="125">
        <f>SUM(R192:R193)</f>
        <v>0</v>
      </c>
      <c r="T191" s="126">
        <f>SUM(T192:T193)</f>
        <v>0</v>
      </c>
      <c r="AR191" s="120" t="s">
        <v>139</v>
      </c>
      <c r="AT191" s="127" t="s">
        <v>71</v>
      </c>
      <c r="AU191" s="127" t="s">
        <v>72</v>
      </c>
      <c r="AY191" s="120" t="s">
        <v>117</v>
      </c>
      <c r="BK191" s="128">
        <f>SUM(BK192:BK193)</f>
        <v>0</v>
      </c>
    </row>
    <row r="192" spans="2:65" s="1" customFormat="1" ht="37.9" customHeight="1">
      <c r="B192" s="28"/>
      <c r="C192" s="131" t="s">
        <v>344</v>
      </c>
      <c r="D192" s="131" t="s">
        <v>119</v>
      </c>
      <c r="E192" s="132" t="s">
        <v>345</v>
      </c>
      <c r="F192" s="133" t="s">
        <v>346</v>
      </c>
      <c r="G192" s="134" t="s">
        <v>347</v>
      </c>
      <c r="H192" s="135">
        <v>1</v>
      </c>
      <c r="I192" s="136"/>
      <c r="J192" s="137">
        <f>ROUND(I192*H192,2)</f>
        <v>0</v>
      </c>
      <c r="K192" s="138"/>
      <c r="L192" s="28"/>
      <c r="M192" s="139" t="s">
        <v>1</v>
      </c>
      <c r="N192" s="140" t="s">
        <v>38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348</v>
      </c>
      <c r="AT192" s="143" t="s">
        <v>119</v>
      </c>
      <c r="AU192" s="143" t="s">
        <v>80</v>
      </c>
      <c r="AY192" s="13" t="s">
        <v>117</v>
      </c>
      <c r="BE192" s="144">
        <f>IF(N192="základná",J192,0)</f>
        <v>0</v>
      </c>
      <c r="BF192" s="144">
        <f>IF(N192="znížená",J192,0)</f>
        <v>0</v>
      </c>
      <c r="BG192" s="144">
        <f>IF(N192="zákl. prenesená",J192,0)</f>
        <v>0</v>
      </c>
      <c r="BH192" s="144">
        <f>IF(N192="zníž. prenesená",J192,0)</f>
        <v>0</v>
      </c>
      <c r="BI192" s="144">
        <f>IF(N192="nulová",J192,0)</f>
        <v>0</v>
      </c>
      <c r="BJ192" s="13" t="s">
        <v>124</v>
      </c>
      <c r="BK192" s="144">
        <f>ROUND(I192*H192,2)</f>
        <v>0</v>
      </c>
      <c r="BL192" s="13" t="s">
        <v>348</v>
      </c>
      <c r="BM192" s="143" t="s">
        <v>349</v>
      </c>
    </row>
    <row r="193" spans="2:65" s="1" customFormat="1" ht="44.25" customHeight="1">
      <c r="B193" s="28"/>
      <c r="C193" s="131" t="s">
        <v>350</v>
      </c>
      <c r="D193" s="131" t="s">
        <v>119</v>
      </c>
      <c r="E193" s="132" t="s">
        <v>351</v>
      </c>
      <c r="F193" s="133" t="s">
        <v>352</v>
      </c>
      <c r="G193" s="134" t="s">
        <v>208</v>
      </c>
      <c r="H193" s="135">
        <v>1</v>
      </c>
      <c r="I193" s="136"/>
      <c r="J193" s="137">
        <f>ROUND(I193*H193,2)</f>
        <v>0</v>
      </c>
      <c r="K193" s="138"/>
      <c r="L193" s="28"/>
      <c r="M193" s="157" t="s">
        <v>1</v>
      </c>
      <c r="N193" s="158" t="s">
        <v>38</v>
      </c>
      <c r="O193" s="1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AR193" s="143" t="s">
        <v>348</v>
      </c>
      <c r="AT193" s="143" t="s">
        <v>119</v>
      </c>
      <c r="AU193" s="143" t="s">
        <v>80</v>
      </c>
      <c r="AY193" s="13" t="s">
        <v>117</v>
      </c>
      <c r="BE193" s="144">
        <f>IF(N193="základná",J193,0)</f>
        <v>0</v>
      </c>
      <c r="BF193" s="144">
        <f>IF(N193="znížená",J193,0)</f>
        <v>0</v>
      </c>
      <c r="BG193" s="144">
        <f>IF(N193="zákl. prenesená",J193,0)</f>
        <v>0</v>
      </c>
      <c r="BH193" s="144">
        <f>IF(N193="zníž. prenesená",J193,0)</f>
        <v>0</v>
      </c>
      <c r="BI193" s="144">
        <f>IF(N193="nulová",J193,0)</f>
        <v>0</v>
      </c>
      <c r="BJ193" s="13" t="s">
        <v>124</v>
      </c>
      <c r="BK193" s="144">
        <f>ROUND(I193*H193,2)</f>
        <v>0</v>
      </c>
      <c r="BL193" s="13" t="s">
        <v>348</v>
      </c>
      <c r="BM193" s="143" t="s">
        <v>353</v>
      </c>
    </row>
    <row r="194" spans="2:65" s="1" customFormat="1" ht="6.95" customHeight="1"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28"/>
    </row>
  </sheetData>
  <sheetProtection algorithmName="SHA-512" hashValue="VqGulXiDVm2yaRCJbLXmQJO36D/FzHsyMjxSgzpiNFLXDLIi8QkbA0fJle/SJh5vL3cn77EAfan/A9TSGZ6Z2A==" saltValue="7EdIdF7X3s6CaJLT1p7vI7A+nTnKmaqcKP38OKJ4JKXHmGmk2nNpU6jFKPEF2Ki8H8ZzQOdFBSxM+zJVuls3lQ==" spinCount="100000" sheet="1" objects="1" scenarios="1" formatColumns="0" formatRows="0" autoFilter="0"/>
  <autoFilter ref="C128:K193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Monument dielo-Pa...</vt:lpstr>
      <vt:lpstr>'Rekapitulácia stavby'!Názvy_tlače</vt:lpstr>
      <vt:lpstr>'SO 01 - Monument dielo-Pa...'!Názvy_tlače</vt:lpstr>
      <vt:lpstr>'Rekapitulácia stavby'!Oblasť_tlače</vt:lpstr>
      <vt:lpstr>'SO 01 - Monument dielo-Pa...'!Oblasť_tlače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DESKTOP-R0MEBNL\Rozpočty</dc:creator>
  <cp:lastModifiedBy>Martin Mišík</cp:lastModifiedBy>
  <dcterms:created xsi:type="dcterms:W3CDTF">2023-04-20T11:05:50Z</dcterms:created>
  <dcterms:modified xsi:type="dcterms:W3CDTF">2023-04-20T11:11:00Z</dcterms:modified>
</cp:coreProperties>
</file>